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mariusbusse/Desktop/"/>
    </mc:Choice>
  </mc:AlternateContent>
  <xr:revisionPtr revIDLastSave="0" documentId="13_ncr:1_{90A2B875-329B-2147-847E-2192B769B478}" xr6:coauthVersionLast="43" xr6:coauthVersionMax="43" xr10:uidLastSave="{00000000-0000-0000-0000-000000000000}"/>
  <bookViews>
    <workbookView xWindow="6120" yWindow="-27000" windowWidth="37040" windowHeight="26720" xr2:uid="{00000000-000D-0000-FFFF-FFFF00000000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" l="1"/>
  <c r="I38" i="1"/>
  <c r="J38" i="1"/>
  <c r="K19" i="1"/>
  <c r="T39" i="1"/>
  <c r="K6" i="1"/>
  <c r="T40" i="1"/>
  <c r="K11" i="1"/>
  <c r="K31" i="1"/>
  <c r="K35" i="1"/>
  <c r="L32" i="1"/>
  <c r="K39" i="1"/>
  <c r="L8" i="1"/>
  <c r="I8" i="1"/>
  <c r="L9" i="1"/>
  <c r="L7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9" i="1"/>
  <c r="L40" i="1"/>
  <c r="J9" i="1"/>
  <c r="R36" i="1"/>
  <c r="R35" i="1"/>
  <c r="K40" i="1"/>
  <c r="K33" i="1"/>
  <c r="K24" i="1"/>
  <c r="K22" i="1"/>
  <c r="K20" i="1"/>
  <c r="K15" i="1"/>
  <c r="I9" i="1"/>
  <c r="J8" i="1"/>
  <c r="Y30" i="1"/>
  <c r="E48" i="1"/>
  <c r="E54" i="1"/>
  <c r="E52" i="1"/>
  <c r="E53" i="1"/>
  <c r="E51" i="1"/>
  <c r="E49" i="1"/>
  <c r="E50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E63" i="1"/>
  <c r="E64" i="1"/>
  <c r="F50" i="1"/>
  <c r="L6" i="1"/>
  <c r="J16" i="1"/>
  <c r="I6" i="1"/>
  <c r="O30" i="1"/>
  <c r="S30" i="1"/>
  <c r="R30" i="1"/>
  <c r="T36" i="1"/>
  <c r="T35" i="1"/>
  <c r="I13" i="1"/>
  <c r="E57" i="1"/>
  <c r="E58" i="1"/>
  <c r="E59" i="1"/>
  <c r="H74" i="1"/>
  <c r="I74" i="1"/>
  <c r="H73" i="1"/>
  <c r="I73" i="1"/>
  <c r="H72" i="1"/>
  <c r="I72" i="1"/>
  <c r="J72" i="1"/>
  <c r="J73" i="1"/>
  <c r="J74" i="1"/>
  <c r="K74" i="1"/>
  <c r="K73" i="1"/>
  <c r="K72" i="1"/>
  <c r="E72" i="1"/>
  <c r="E73" i="1"/>
  <c r="E71" i="1"/>
  <c r="E70" i="1"/>
  <c r="E62" i="1"/>
  <c r="E61" i="1"/>
  <c r="F59" i="1"/>
  <c r="F58" i="1"/>
  <c r="F57" i="1"/>
  <c r="F54" i="1"/>
  <c r="F53" i="1"/>
  <c r="F52" i="1"/>
  <c r="F51" i="1"/>
  <c r="F49" i="1"/>
  <c r="F48" i="1"/>
  <c r="J40" i="1"/>
  <c r="I40" i="1"/>
  <c r="J39" i="1"/>
  <c r="I39" i="1"/>
  <c r="J37" i="1"/>
  <c r="I37" i="1"/>
  <c r="J36" i="1"/>
  <c r="I36" i="1"/>
  <c r="J35" i="1"/>
  <c r="I35" i="1"/>
  <c r="J34" i="1"/>
  <c r="I34" i="1"/>
  <c r="J33" i="1"/>
  <c r="I33" i="1"/>
  <c r="J32" i="1"/>
  <c r="I32" i="1"/>
  <c r="X31" i="1"/>
  <c r="W31" i="1"/>
  <c r="V31" i="1"/>
  <c r="U31" i="1"/>
  <c r="T31" i="1"/>
  <c r="S31" i="1"/>
  <c r="R31" i="1"/>
  <c r="Q31" i="1"/>
  <c r="P31" i="1"/>
  <c r="O31" i="1"/>
  <c r="J31" i="1"/>
  <c r="I31" i="1"/>
  <c r="X30" i="1"/>
  <c r="W30" i="1"/>
  <c r="V30" i="1"/>
  <c r="U30" i="1"/>
  <c r="T30" i="1"/>
  <c r="Q30" i="1"/>
  <c r="P30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I16" i="1"/>
  <c r="J15" i="1"/>
  <c r="I15" i="1"/>
  <c r="J14" i="1"/>
  <c r="J13" i="1"/>
  <c r="I14" i="1"/>
  <c r="J12" i="1"/>
  <c r="I12" i="1"/>
  <c r="J11" i="1"/>
  <c r="I11" i="1"/>
  <c r="J10" i="1"/>
  <c r="I10" i="1"/>
  <c r="J7" i="1"/>
  <c r="I7" i="1"/>
  <c r="J6" i="1"/>
</calcChain>
</file>

<file path=xl/sharedStrings.xml><?xml version="1.0" encoding="utf-8"?>
<sst xmlns="http://schemas.openxmlformats.org/spreadsheetml/2006/main" count="153" uniqueCount="82">
  <si>
    <t>powered by</t>
  </si>
  <si>
    <t>Modulgruppe</t>
  </si>
  <si>
    <t>Modul</t>
  </si>
  <si>
    <t>Veranstaltung</t>
  </si>
  <si>
    <t>ECTS</t>
  </si>
  <si>
    <t>Prüfungsform</t>
  </si>
  <si>
    <t>Note</t>
  </si>
  <si>
    <t>Modulnote</t>
  </si>
  <si>
    <t>1. Studienabschnitt</t>
  </si>
  <si>
    <t>A   </t>
  </si>
  <si>
    <t>Klausur</t>
  </si>
  <si>
    <t>noch nicht erbracht</t>
  </si>
  <si>
    <t>B</t>
  </si>
  <si>
    <t>C</t>
  </si>
  <si>
    <t>Methoden</t>
  </si>
  <si>
    <t>D</t>
  </si>
  <si>
    <t>2. Studienabschnitt</t>
  </si>
  <si>
    <t>Fortgeschrittene Methoden</t>
  </si>
  <si>
    <t>F</t>
  </si>
  <si>
    <t>Notenschlüssel und Formatierung</t>
  </si>
  <si>
    <t>Häufigkeit</t>
  </si>
  <si>
    <t>marginale Änderung</t>
  </si>
  <si>
    <t>Hürden</t>
  </si>
  <si>
    <t>Zum Erreichen der Hürde fehlen noch</t>
  </si>
  <si>
    <t>G</t>
  </si>
  <si>
    <t>Erreicht?</t>
  </si>
  <si>
    <t>Zwei-Semester - Hürde</t>
  </si>
  <si>
    <t>ECTS Punkte</t>
  </si>
  <si>
    <t>Acht-Semester Hürde</t>
  </si>
  <si>
    <t>Berechnung des Notenschnitts</t>
  </si>
  <si>
    <t>H</t>
  </si>
  <si>
    <t>Seminararbeit</t>
  </si>
  <si>
    <t>Tatsächlich erbrachte ECTS</t>
  </si>
  <si>
    <t>K</t>
  </si>
  <si>
    <t>Bachelorarbeit</t>
  </si>
  <si>
    <t>Abschlussarbeit</t>
  </si>
  <si>
    <t>Gesamtnote
arithmetisches Mittel</t>
  </si>
  <si>
    <t>Bei Fragen und Feedback gerne an:</t>
  </si>
  <si>
    <t>note aus eintragung</t>
  </si>
  <si>
    <t>lp aus eintragung</t>
  </si>
  <si>
    <t>↘</t>
  </si>
  <si>
    <t>→</t>
  </si>
  <si>
    <t>↗</t>
  </si>
  <si>
    <t>erbrachte Leistungen Modul F</t>
  </si>
  <si>
    <t>notwendig für eindeutigkeit</t>
  </si>
  <si>
    <t>überschüssige Punkte</t>
  </si>
  <si>
    <t>Rang</t>
  </si>
  <si>
    <t>Note sortiert</t>
  </si>
  <si>
    <t>LP sortiert</t>
  </si>
  <si>
    <t>LP kumuliert</t>
  </si>
  <si>
    <t>lp *note</t>
  </si>
  <si>
    <t>Summenprodukt LP,Note</t>
  </si>
  <si>
    <t>erbrachte Leistungen Modul H</t>
  </si>
  <si>
    <t>Seminar</t>
  </si>
  <si>
    <t>fragen@fachschaft-wiwi.com</t>
  </si>
  <si>
    <t>Investition und Finanzierung</t>
  </si>
  <si>
    <t>Marketing</t>
  </si>
  <si>
    <t>Produktion und Logistik</t>
  </si>
  <si>
    <t>Kostenrechnung</t>
  </si>
  <si>
    <t>Organisation und Personal</t>
  </si>
  <si>
    <t>Mikroökonomik I</t>
  </si>
  <si>
    <t>Mikroökonomik II</t>
  </si>
  <si>
    <t>Betriebs-wirtschaftslehre</t>
  </si>
  <si>
    <t>Volks-wirtschaftslehre</t>
  </si>
  <si>
    <t>Macroeconomics</t>
  </si>
  <si>
    <t>Wirtschaftspolitik</t>
  </si>
  <si>
    <t>Privatrecht</t>
  </si>
  <si>
    <t>Mathematik</t>
  </si>
  <si>
    <t>Statistik</t>
  </si>
  <si>
    <t>Einführung in die Wirtschaftswissenschaften</t>
  </si>
  <si>
    <t>Bilanzierung I</t>
  </si>
  <si>
    <t>Recht</t>
  </si>
  <si>
    <t>E1</t>
  </si>
  <si>
    <t>Business English</t>
  </si>
  <si>
    <t>Weitere Fremdsprachen</t>
  </si>
  <si>
    <t>E2</t>
  </si>
  <si>
    <t>Global Business and Economics</t>
  </si>
  <si>
    <t>Projects</t>
  </si>
  <si>
    <t>I</t>
  </si>
  <si>
    <t>International Studies</t>
  </si>
  <si>
    <t>Notenrechner für GBM</t>
  </si>
  <si>
    <t>Praktikumsbericht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</si>
</sst>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000000"/>
    <numFmt numFmtId="165" formatCode="0.000"/>
    <numFmt numFmtId="166" formatCode="0.0"/>
    <numFmt numFmtId="167" formatCode="0.0000000"/>
    <numFmt numFmtId="168" formatCode="0.00000000000000000"/>
    <numFmt numFmtId="169" formatCode="0.000000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Calibri"/>
      <family val="2"/>
      <scheme val="minor"/>
    </font>
    <font>
      <u/>
      <sz val="9"/>
      <color theme="1"/>
      <name val="Verdana"/>
      <family val="2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Times New Roman"/>
      <family val="1"/>
    </font>
    <font>
      <b/>
      <u/>
      <sz val="11"/>
      <color theme="1" tint="4.9989318521683403E-2"/>
      <name val="Calibri"/>
      <family val="2"/>
      <scheme val="minor"/>
    </font>
    <font>
      <sz val="9"/>
      <color theme="1" tint="4.9989318521683403E-2"/>
      <name val="Verdana"/>
      <family val="2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0" fontId="7" fillId="2" borderId="3" xfId="0" applyFont="1" applyFill="1" applyBorder="1" applyAlignment="1" applyProtection="1">
      <alignment vertical="center" wrapText="1"/>
      <protection locked="0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22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2" borderId="33" xfId="0" applyFont="1" applyFill="1" applyBorder="1" applyAlignment="1" applyProtection="1">
      <alignment vertical="center" wrapText="1"/>
      <protection locked="0"/>
    </xf>
    <xf numFmtId="0" fontId="7" fillId="2" borderId="36" xfId="0" applyFont="1" applyFill="1" applyBorder="1" applyAlignment="1" applyProtection="1">
      <alignment vertical="center" wrapText="1"/>
      <protection locked="0"/>
    </xf>
    <xf numFmtId="0" fontId="7" fillId="2" borderId="33" xfId="0" applyFont="1" applyFill="1" applyBorder="1" applyAlignment="1" applyProtection="1">
      <alignment vertical="center" wrapText="1"/>
    </xf>
    <xf numFmtId="0" fontId="7" fillId="2" borderId="36" xfId="0" applyFont="1" applyFill="1" applyBorder="1" applyAlignment="1" applyProtection="1">
      <alignment vertical="center" wrapText="1"/>
    </xf>
    <xf numFmtId="0" fontId="0" fillId="0" borderId="0" xfId="0" applyProtection="1"/>
    <xf numFmtId="0" fontId="7" fillId="2" borderId="3" xfId="0" applyFont="1" applyFill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wrapText="1"/>
    </xf>
    <xf numFmtId="167" fontId="4" fillId="0" borderId="0" xfId="0" applyNumberFormat="1" applyFont="1" applyProtection="1"/>
    <xf numFmtId="0" fontId="17" fillId="0" borderId="0" xfId="0" applyFont="1" applyProtection="1"/>
    <xf numFmtId="2" fontId="4" fillId="0" borderId="0" xfId="0" applyNumberFormat="1" applyFont="1" applyProtection="1"/>
    <xf numFmtId="168" fontId="4" fillId="0" borderId="0" xfId="0" applyNumberFormat="1" applyFont="1" applyProtection="1"/>
    <xf numFmtId="0" fontId="13" fillId="4" borderId="0" xfId="0" applyFont="1" applyFill="1" applyAlignment="1" applyProtection="1"/>
    <xf numFmtId="0" fontId="15" fillId="4" borderId="0" xfId="1" applyFont="1" applyFill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8" fillId="0" borderId="0" xfId="0" applyFont="1" applyProtection="1"/>
    <xf numFmtId="0" fontId="1" fillId="5" borderId="0" xfId="0" applyFont="1" applyFill="1" applyProtection="1"/>
    <xf numFmtId="0" fontId="5" fillId="0" borderId="0" xfId="0" applyFont="1" applyProtection="1"/>
    <xf numFmtId="166" fontId="0" fillId="5" borderId="0" xfId="0" applyNumberFormat="1" applyFill="1" applyProtection="1"/>
    <xf numFmtId="0" fontId="0" fillId="5" borderId="0" xfId="0" applyFill="1" applyProtection="1"/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1" fillId="3" borderId="0" xfId="0" applyFont="1" applyFill="1" applyProtection="1"/>
    <xf numFmtId="0" fontId="19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right"/>
    </xf>
    <xf numFmtId="169" fontId="0" fillId="3" borderId="0" xfId="0" applyNumberFormat="1" applyFill="1" applyProtection="1"/>
    <xf numFmtId="166" fontId="0" fillId="3" borderId="0" xfId="0" applyNumberFormat="1" applyFill="1" applyProtection="1"/>
    <xf numFmtId="0" fontId="18" fillId="3" borderId="0" xfId="0" applyFont="1" applyFill="1" applyProtection="1"/>
    <xf numFmtId="165" fontId="8" fillId="0" borderId="9" xfId="0" applyNumberFormat="1" applyFont="1" applyBorder="1" applyAlignment="1" applyProtection="1">
      <alignment horizontal="center"/>
    </xf>
    <xf numFmtId="165" fontId="9" fillId="0" borderId="10" xfId="0" applyNumberFormat="1" applyFont="1" applyBorder="1" applyAlignment="1" applyProtection="1">
      <alignment horizontal="left"/>
    </xf>
    <xf numFmtId="166" fontId="17" fillId="0" borderId="0" xfId="0" applyNumberFormat="1" applyFont="1" applyAlignment="1" applyProtection="1">
      <alignment horizontal="right"/>
    </xf>
    <xf numFmtId="166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166" fontId="4" fillId="0" borderId="0" xfId="0" applyNumberFormat="1" applyFont="1" applyProtection="1"/>
    <xf numFmtId="165" fontId="8" fillId="0" borderId="27" xfId="0" applyNumberFormat="1" applyFont="1" applyBorder="1" applyAlignment="1" applyProtection="1">
      <alignment horizontal="center"/>
    </xf>
    <xf numFmtId="165" fontId="9" fillId="0" borderId="28" xfId="0" applyNumberFormat="1" applyFont="1" applyBorder="1" applyAlignment="1" applyProtection="1">
      <alignment horizontal="left"/>
    </xf>
    <xf numFmtId="165" fontId="8" fillId="0" borderId="27" xfId="0" applyNumberFormat="1" applyFont="1" applyBorder="1" applyAlignment="1" applyProtection="1">
      <alignment horizontal="center" vertical="center"/>
    </xf>
    <xf numFmtId="165" fontId="9" fillId="0" borderId="28" xfId="0" applyNumberFormat="1" applyFont="1" applyBorder="1" applyAlignment="1" applyProtection="1">
      <alignment horizontal="left" vertical="center"/>
    </xf>
    <xf numFmtId="2" fontId="4" fillId="0" borderId="4" xfId="0" applyNumberFormat="1" applyFont="1" applyBorder="1" applyAlignment="1" applyProtection="1">
      <alignment horizontal="center" vertical="center" wrapText="1"/>
    </xf>
    <xf numFmtId="165" fontId="8" fillId="0" borderId="29" xfId="0" applyNumberFormat="1" applyFont="1" applyBorder="1" applyAlignment="1" applyProtection="1">
      <alignment horizontal="center"/>
    </xf>
    <xf numFmtId="165" fontId="9" fillId="0" borderId="30" xfId="0" applyNumberFormat="1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right"/>
    </xf>
    <xf numFmtId="166" fontId="4" fillId="3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4" fillId="0" borderId="4" xfId="0" applyFont="1" applyBorder="1" applyAlignment="1" applyProtection="1">
      <alignment horizontal="center" vertical="center"/>
    </xf>
    <xf numFmtId="2" fontId="11" fillId="0" borderId="0" xfId="0" applyNumberFormat="1" applyFont="1" applyProtection="1"/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2" fillId="0" borderId="0" xfId="0" applyFont="1" applyProtection="1"/>
    <xf numFmtId="165" fontId="8" fillId="0" borderId="9" xfId="0" applyNumberFormat="1" applyFont="1" applyBorder="1" applyAlignment="1" applyProtection="1">
      <alignment horizontal="center" vertical="center"/>
    </xf>
    <xf numFmtId="165" fontId="9" fillId="0" borderId="10" xfId="0" applyNumberFormat="1" applyFont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164" fontId="5" fillId="0" borderId="0" xfId="0" applyNumberFormat="1" applyFont="1" applyProtection="1"/>
    <xf numFmtId="164" fontId="2" fillId="0" borderId="0" xfId="0" applyNumberFormat="1" applyFont="1" applyAlignment="1" applyProtection="1">
      <alignment wrapText="1"/>
    </xf>
    <xf numFmtId="165" fontId="17" fillId="0" borderId="0" xfId="0" applyNumberFormat="1" applyFont="1" applyProtection="1"/>
    <xf numFmtId="165" fontId="4" fillId="0" borderId="0" xfId="0" applyNumberFormat="1" applyFont="1" applyProtection="1"/>
    <xf numFmtId="0" fontId="4" fillId="0" borderId="0" xfId="0" applyFont="1" applyBorder="1" applyProtection="1"/>
    <xf numFmtId="0" fontId="6" fillId="2" borderId="3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16" fillId="4" borderId="0" xfId="1" applyFont="1" applyFill="1" applyAlignment="1" applyProtection="1">
      <protection locked="0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4" xfId="0" applyNumberFormat="1" applyFont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textRotation="90" wrapText="1"/>
    </xf>
    <xf numFmtId="0" fontId="7" fillId="2" borderId="14" xfId="0" applyFont="1" applyFill="1" applyBorder="1" applyAlignment="1" applyProtection="1">
      <alignment horizontal="center" vertical="center" textRotation="90" wrapText="1"/>
    </xf>
    <xf numFmtId="0" fontId="7" fillId="2" borderId="15" xfId="0" applyFont="1" applyFill="1" applyBorder="1" applyAlignment="1" applyProtection="1">
      <alignment horizontal="center" vertical="center" textRotation="90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24" xfId="0" applyNumberFormat="1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wrapText="1"/>
    </xf>
    <xf numFmtId="166" fontId="12" fillId="0" borderId="0" xfId="0" applyNumberFormat="1" applyFont="1" applyAlignment="1" applyProtection="1">
      <alignment horizontal="right"/>
    </xf>
    <xf numFmtId="0" fontId="1" fillId="0" borderId="2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166" fontId="4" fillId="0" borderId="9" xfId="0" applyNumberFormat="1" applyFont="1" applyBorder="1" applyAlignment="1" applyProtection="1">
      <alignment horizontal="center" vertical="center"/>
    </xf>
    <xf numFmtId="166" fontId="4" fillId="0" borderId="24" xfId="0" applyNumberFormat="1" applyFont="1" applyBorder="1" applyAlignment="1" applyProtection="1">
      <alignment horizontal="center" vertical="center"/>
    </xf>
    <xf numFmtId="166" fontId="4" fillId="0" borderId="10" xfId="0" applyNumberFormat="1" applyFont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</cellXfs>
  <cellStyles count="2">
    <cellStyle name="Link" xfId="1" builtinId="8"/>
    <cellStyle name="Standard" xfId="0" builtinId="0"/>
  </cellStyles>
  <dxfs count="10"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strike val="0"/>
        <color theme="2" tint="-0.24994659260841701"/>
      </font>
    </dxf>
    <dxf>
      <font>
        <b val="0"/>
        <i val="0"/>
        <strike val="0"/>
        <color theme="2" tint="-0.24994659260841701"/>
      </font>
    </dxf>
    <dxf>
      <font>
        <b/>
        <i val="0"/>
        <strike val="0"/>
        <color theme="9" tint="-0.24994659260841701"/>
      </font>
      <fill>
        <patternFill patternType="none">
          <bgColor auto="1"/>
        </patternFill>
      </fill>
    </dxf>
    <dxf>
      <font>
        <b/>
        <i val="0"/>
        <strike val="0"/>
        <color rgb="FFFD6B6B"/>
      </font>
    </dxf>
    <dxf>
      <font>
        <b/>
        <i val="0"/>
        <strike val="0"/>
        <color theme="0" tint="-0.499984740745262"/>
      </font>
    </dxf>
    <dxf>
      <font>
        <b/>
        <i val="0"/>
        <strike val="0"/>
        <color theme="9" tint="-0.24994659260841701"/>
      </font>
      <fill>
        <patternFill patternType="none">
          <bgColor auto="1"/>
        </patternFill>
      </fill>
    </dxf>
    <dxf>
      <font>
        <b/>
        <i val="0"/>
        <strike val="0"/>
        <color rgb="FFFD6B6B"/>
      </font>
    </dxf>
    <dxf>
      <font>
        <b/>
        <i val="0"/>
        <strike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Notenverteilung</a:t>
            </a:r>
          </a:p>
        </c:rich>
      </c:tx>
      <c:layout>
        <c:manualLayout>
          <c:xMode val="edge"/>
          <c:yMode val="edge"/>
          <c:x val="0.4139708273534965"/>
          <c:y val="9.44193341057875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236806413330425"/>
          <c:y val="0.13763233123245211"/>
          <c:w val="0.86435632573647536"/>
          <c:h val="0.717830246115610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Tabelle1!$O$29:$X$29</c:f>
              <c:numCache>
                <c:formatCode>0.0</c:formatCode>
                <c:ptCount val="10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2</c:v>
                </c:pt>
                <c:pt idx="4">
                  <c:v>2.2999999999999998</c:v>
                </c:pt>
                <c:pt idx="5">
                  <c:v>2.7</c:v>
                </c:pt>
                <c:pt idx="6">
                  <c:v>3</c:v>
                </c:pt>
                <c:pt idx="7">
                  <c:v>3.3</c:v>
                </c:pt>
                <c:pt idx="8">
                  <c:v>3.7</c:v>
                </c:pt>
                <c:pt idx="9">
                  <c:v>4</c:v>
                </c:pt>
              </c:numCache>
            </c:numRef>
          </c:cat>
          <c:val>
            <c:numRef>
              <c:f>Tabelle1!$O$30:$X$30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A0-4E9F-A810-D0B246693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81568"/>
        <c:axId val="153955256"/>
      </c:barChart>
      <c:catAx>
        <c:axId val="1718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Note</a:t>
                </a:r>
              </a:p>
            </c:rich>
          </c:tx>
          <c:layout>
            <c:manualLayout>
              <c:xMode val="edge"/>
              <c:yMode val="edge"/>
              <c:x val="0.47703975730042797"/>
              <c:y val="0.92821751538124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955256"/>
        <c:crosses val="autoZero"/>
        <c:auto val="1"/>
        <c:lblAlgn val="ctr"/>
        <c:lblOffset val="100"/>
        <c:noMultiLvlLbl val="0"/>
      </c:catAx>
      <c:valAx>
        <c:axId val="153955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Haufigkeit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815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106681</xdr:colOff>
      <xdr:row>11</xdr:row>
      <xdr:rowOff>56030</xdr:rowOff>
    </xdr:from>
    <xdr:to>
      <xdr:col>25</xdr:col>
      <xdr:colOff>58633</xdr:colOff>
      <xdr:row>23</xdr:row>
      <xdr:rowOff>207311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17</xdr:col>
      <xdr:colOff>179294</xdr:colOff>
      <xdr:row>1</xdr:row>
      <xdr:rowOff>12224</xdr:rowOff>
    </xdr:from>
    <xdr:ext cx="2706933" cy="1345975"/>
    <xdr:pic>
      <xdr:nvPicPr>
        <xdr:cNvPr id="5" name="Grafik 4" descr="Titelbild_Market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47" t="11290" r="8813" b="30645"/>
        <a:stretch/>
      </xdr:blipFill>
      <xdr:spPr bwMode="auto">
        <a:xfrm>
          <a:off x="13161869" y="202724"/>
          <a:ext cx="2706933" cy="134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gen@fachschaft-wiw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5"/>
  <sheetViews>
    <sheetView showGridLines="0" tabSelected="1" zoomScale="110" zoomScaleNormal="100" workbookViewId="0">
      <selection activeCell="H10" sqref="H10"/>
    </sheetView>
  </sheetViews>
  <sheetFormatPr baseColWidth="10" defaultColWidth="11.5" defaultRowHeight="15" x14ac:dyDescent="0.2"/>
  <cols>
    <col min="1" max="1" width="3.5" style="14" customWidth="1"/>
    <col min="2" max="3" width="11.5" style="14" customWidth="1"/>
    <col min="4" max="4" width="15" style="14" customWidth="1"/>
    <col min="5" max="5" width="36" style="14" customWidth="1"/>
    <col min="6" max="6" width="9.5" style="14" customWidth="1"/>
    <col min="7" max="7" width="16" style="14" customWidth="1"/>
    <col min="8" max="8" width="16.5" style="14" customWidth="1"/>
    <col min="9" max="9" width="9" style="14" customWidth="1"/>
    <col min="10" max="10" width="6.6640625" style="14" customWidth="1"/>
    <col min="11" max="11" width="17" style="14" customWidth="1"/>
    <col min="12" max="12" width="11.5" style="31" customWidth="1"/>
    <col min="13" max="13" width="8.6640625" style="14" customWidth="1"/>
    <col min="14" max="24" width="7.5" style="14" customWidth="1"/>
    <col min="25" max="25" width="13.83203125" style="14" customWidth="1"/>
    <col min="26" max="16383" width="0" style="14" hidden="1" customWidth="1"/>
    <col min="16384" max="16384" width="0.1640625" style="14" customWidth="1"/>
  </cols>
  <sheetData>
    <row r="1" spans="1:17" ht="18" x14ac:dyDescent="0.2">
      <c r="A1" s="17"/>
      <c r="B1" s="114" t="s">
        <v>80</v>
      </c>
      <c r="C1" s="115"/>
      <c r="D1" s="115"/>
      <c r="E1" s="115"/>
      <c r="F1" s="115"/>
      <c r="G1" s="115"/>
      <c r="H1" s="115"/>
      <c r="I1" s="17"/>
      <c r="J1" s="17"/>
      <c r="K1" s="75"/>
      <c r="L1" s="21"/>
      <c r="M1" s="17"/>
      <c r="N1" s="17"/>
      <c r="O1" s="17"/>
      <c r="P1" s="17"/>
      <c r="Q1" s="17"/>
    </row>
    <row r="2" spans="1:17" ht="18" x14ac:dyDescent="0.2">
      <c r="A2" s="17"/>
      <c r="B2" s="115"/>
      <c r="C2" s="115"/>
      <c r="D2" s="115"/>
      <c r="E2" s="115"/>
      <c r="F2" s="115"/>
      <c r="G2" s="115"/>
      <c r="H2" s="115"/>
      <c r="J2" s="33"/>
      <c r="K2" s="75"/>
      <c r="L2" s="21"/>
      <c r="M2" s="17"/>
      <c r="N2" s="17"/>
      <c r="O2" s="17" t="s">
        <v>0</v>
      </c>
      <c r="P2" s="17"/>
      <c r="Q2" s="17"/>
    </row>
    <row r="3" spans="1:17" ht="18" x14ac:dyDescent="0.2">
      <c r="A3" s="17"/>
      <c r="B3" s="115"/>
      <c r="C3" s="115"/>
      <c r="D3" s="115"/>
      <c r="E3" s="115"/>
      <c r="F3" s="115"/>
      <c r="G3" s="115"/>
      <c r="H3" s="115"/>
      <c r="J3" s="76"/>
      <c r="K3" s="77"/>
      <c r="L3" s="78"/>
      <c r="M3" s="79"/>
      <c r="N3" s="17"/>
      <c r="O3" s="17"/>
      <c r="P3" s="80"/>
      <c r="Q3" s="17"/>
    </row>
    <row r="4" spans="1:17" x14ac:dyDescent="0.2">
      <c r="A4" s="17"/>
      <c r="B4" s="17"/>
      <c r="C4" s="17"/>
      <c r="D4" s="18"/>
      <c r="E4" s="17"/>
      <c r="F4" s="17"/>
      <c r="G4" s="17"/>
      <c r="H4" s="17"/>
      <c r="J4" s="33"/>
      <c r="K4" s="17"/>
      <c r="L4" s="21"/>
      <c r="M4" s="17"/>
      <c r="N4" s="17"/>
      <c r="O4" s="17"/>
      <c r="P4" s="17"/>
      <c r="Q4" s="17"/>
    </row>
    <row r="5" spans="1:17" x14ac:dyDescent="0.2">
      <c r="A5" s="17"/>
      <c r="B5" s="116" t="s">
        <v>1</v>
      </c>
      <c r="C5" s="117"/>
      <c r="D5" s="81" t="s">
        <v>2</v>
      </c>
      <c r="E5" s="83" t="s">
        <v>3</v>
      </c>
      <c r="F5" s="84" t="s">
        <v>4</v>
      </c>
      <c r="G5" s="81" t="s">
        <v>5</v>
      </c>
      <c r="H5" s="118" t="s">
        <v>6</v>
      </c>
      <c r="I5" s="118"/>
      <c r="J5" s="118"/>
      <c r="K5" s="82" t="s">
        <v>7</v>
      </c>
      <c r="L5" s="21"/>
      <c r="M5" s="17"/>
      <c r="P5" s="17"/>
      <c r="Q5" s="17"/>
    </row>
    <row r="6" spans="1:17" ht="15" customHeight="1" x14ac:dyDescent="0.2">
      <c r="A6" s="17"/>
      <c r="B6" s="99" t="s">
        <v>8</v>
      </c>
      <c r="C6" s="119" t="s">
        <v>9</v>
      </c>
      <c r="D6" s="111" t="s">
        <v>62</v>
      </c>
      <c r="E6" s="85" t="s">
        <v>55</v>
      </c>
      <c r="F6" s="86">
        <v>5</v>
      </c>
      <c r="G6" s="15" t="s">
        <v>10</v>
      </c>
      <c r="H6" s="2" t="s">
        <v>11</v>
      </c>
      <c r="I6" s="45" t="str">
        <f t="shared" ref="I6:I13" si="0">IF(L6="",$H$48,IF(L6="0",$H$48,IF(L6&gt;0.00001,$H$49,IF(L6&lt;0,$H$47,$H$48))))</f>
        <v>→</v>
      </c>
      <c r="J6" s="46" t="str">
        <f t="shared" ref="J6:J40" si="1">IF(L6="","",ABS(L6))</f>
        <v/>
      </c>
      <c r="K6" s="96" t="str">
        <f>IF((COUNT(H6:H10))=0,"Noch Keine Leistung erbracht", TRUNC(AVERAGE(H6:H10),2))</f>
        <v>Noch Keine Leistung erbracht</v>
      </c>
      <c r="L6" s="47" t="str">
        <f t="shared" ref="L6:L40" si="2">IF(H6="noch nicht erbracht","",IF(H6=0,"",IF(F6=$T$39,"0",((F6*($T$40-H6)))/($T$39-F6))))</f>
        <v/>
      </c>
      <c r="M6" s="48"/>
      <c r="P6" s="17"/>
      <c r="Q6" s="17"/>
    </row>
    <row r="7" spans="1:17" x14ac:dyDescent="0.2">
      <c r="A7" s="17"/>
      <c r="B7" s="100"/>
      <c r="C7" s="120"/>
      <c r="D7" s="112"/>
      <c r="E7" s="15" t="s">
        <v>56</v>
      </c>
      <c r="F7" s="86">
        <v>5</v>
      </c>
      <c r="G7" s="15" t="s">
        <v>10</v>
      </c>
      <c r="H7" s="2" t="s">
        <v>11</v>
      </c>
      <c r="I7" s="45" t="str">
        <f t="shared" si="0"/>
        <v>→</v>
      </c>
      <c r="J7" s="46" t="str">
        <f t="shared" si="1"/>
        <v/>
      </c>
      <c r="K7" s="97"/>
      <c r="L7" s="47" t="str">
        <f t="shared" si="2"/>
        <v/>
      </c>
      <c r="M7" s="49"/>
      <c r="P7" s="17"/>
      <c r="Q7" s="17"/>
    </row>
    <row r="8" spans="1:17" x14ac:dyDescent="0.2">
      <c r="A8" s="17"/>
      <c r="B8" s="100"/>
      <c r="C8" s="120"/>
      <c r="D8" s="112"/>
      <c r="E8" s="15" t="s">
        <v>57</v>
      </c>
      <c r="F8" s="86">
        <v>5</v>
      </c>
      <c r="G8" s="15" t="s">
        <v>10</v>
      </c>
      <c r="H8" s="2" t="s">
        <v>11</v>
      </c>
      <c r="I8" s="45" t="str">
        <f t="shared" si="0"/>
        <v>→</v>
      </c>
      <c r="J8" s="46" t="str">
        <f t="shared" ref="J8" si="3">IF(L8="","",ABS(L8))</f>
        <v/>
      </c>
      <c r="K8" s="97"/>
      <c r="L8" s="47" t="str">
        <f t="shared" si="2"/>
        <v/>
      </c>
      <c r="M8" s="49"/>
      <c r="P8" s="17"/>
      <c r="Q8" s="17"/>
    </row>
    <row r="9" spans="1:17" x14ac:dyDescent="0.2">
      <c r="A9" s="17"/>
      <c r="B9" s="100"/>
      <c r="C9" s="120"/>
      <c r="D9" s="112"/>
      <c r="E9" s="15" t="s">
        <v>58</v>
      </c>
      <c r="F9" s="86">
        <v>5</v>
      </c>
      <c r="G9" s="15" t="s">
        <v>10</v>
      </c>
      <c r="H9" s="2" t="s">
        <v>11</v>
      </c>
      <c r="I9" s="45" t="str">
        <f t="shared" si="0"/>
        <v>→</v>
      </c>
      <c r="J9" s="46" t="str">
        <f>IF(L9="","",ABS(L9))</f>
        <v/>
      </c>
      <c r="K9" s="97"/>
      <c r="L9" s="47" t="str">
        <f t="shared" si="2"/>
        <v/>
      </c>
      <c r="M9" s="49"/>
      <c r="P9" s="17"/>
      <c r="Q9" s="17"/>
    </row>
    <row r="10" spans="1:17" x14ac:dyDescent="0.2">
      <c r="A10" s="17"/>
      <c r="B10" s="100"/>
      <c r="C10" s="120"/>
      <c r="D10" s="112"/>
      <c r="E10" s="15" t="s">
        <v>59</v>
      </c>
      <c r="F10" s="86">
        <v>5</v>
      </c>
      <c r="G10" s="15" t="s">
        <v>10</v>
      </c>
      <c r="H10" s="2" t="s">
        <v>11</v>
      </c>
      <c r="I10" s="45" t="str">
        <f t="shared" si="0"/>
        <v>→</v>
      </c>
      <c r="J10" s="46" t="str">
        <f t="shared" si="1"/>
        <v/>
      </c>
      <c r="K10" s="98"/>
      <c r="L10" s="47" t="str">
        <f t="shared" si="2"/>
        <v/>
      </c>
      <c r="M10" s="49"/>
      <c r="P10" s="17"/>
      <c r="Q10" s="17"/>
    </row>
    <row r="11" spans="1:17" x14ac:dyDescent="0.2">
      <c r="A11" s="17"/>
      <c r="B11" s="100"/>
      <c r="C11" s="119" t="s">
        <v>12</v>
      </c>
      <c r="D11" s="111" t="s">
        <v>63</v>
      </c>
      <c r="E11" s="15" t="s">
        <v>60</v>
      </c>
      <c r="F11" s="86">
        <v>5</v>
      </c>
      <c r="G11" s="15" t="s">
        <v>10</v>
      </c>
      <c r="H11" s="2" t="s">
        <v>11</v>
      </c>
      <c r="I11" s="45" t="str">
        <f t="shared" si="0"/>
        <v>→</v>
      </c>
      <c r="J11" s="46" t="str">
        <f t="shared" si="1"/>
        <v/>
      </c>
      <c r="K11" s="96" t="str">
        <f>IF(COUNT(H11:H14)=0,"Noch keine Leistung erbracht",TRUNC(AVERAGE(H11:H14),2))</f>
        <v>Noch keine Leistung erbracht</v>
      </c>
      <c r="L11" s="47" t="str">
        <f t="shared" si="2"/>
        <v/>
      </c>
      <c r="M11" s="49"/>
      <c r="P11" s="17"/>
      <c r="Q11" s="17"/>
    </row>
    <row r="12" spans="1:17" x14ac:dyDescent="0.2">
      <c r="A12" s="17"/>
      <c r="B12" s="100"/>
      <c r="C12" s="120"/>
      <c r="D12" s="112"/>
      <c r="E12" s="15" t="s">
        <v>61</v>
      </c>
      <c r="F12" s="86">
        <v>5</v>
      </c>
      <c r="G12" s="15" t="s">
        <v>10</v>
      </c>
      <c r="H12" s="2" t="s">
        <v>11</v>
      </c>
      <c r="I12" s="45" t="str">
        <f t="shared" si="0"/>
        <v>→</v>
      </c>
      <c r="J12" s="46" t="str">
        <f t="shared" si="1"/>
        <v/>
      </c>
      <c r="K12" s="97"/>
      <c r="L12" s="47" t="str">
        <f t="shared" si="2"/>
        <v/>
      </c>
      <c r="M12" s="49"/>
      <c r="P12" s="17"/>
      <c r="Q12" s="17"/>
    </row>
    <row r="13" spans="1:17" x14ac:dyDescent="0.2">
      <c r="A13" s="17"/>
      <c r="B13" s="100"/>
      <c r="C13" s="120"/>
      <c r="D13" s="112"/>
      <c r="E13" s="15" t="s">
        <v>64</v>
      </c>
      <c r="F13" s="86">
        <v>5</v>
      </c>
      <c r="G13" s="15" t="s">
        <v>10</v>
      </c>
      <c r="H13" s="2" t="s">
        <v>11</v>
      </c>
      <c r="I13" s="45" t="str">
        <f t="shared" si="0"/>
        <v>→</v>
      </c>
      <c r="J13" s="46" t="str">
        <f t="shared" si="1"/>
        <v/>
      </c>
      <c r="K13" s="97"/>
      <c r="L13" s="47" t="str">
        <f t="shared" si="2"/>
        <v/>
      </c>
      <c r="M13" s="49"/>
      <c r="P13" s="17"/>
      <c r="Q13" s="17"/>
    </row>
    <row r="14" spans="1:17" x14ac:dyDescent="0.2">
      <c r="A14" s="17"/>
      <c r="B14" s="100"/>
      <c r="C14" s="121"/>
      <c r="D14" s="113"/>
      <c r="E14" s="15" t="s">
        <v>65</v>
      </c>
      <c r="F14" s="86">
        <v>5</v>
      </c>
      <c r="G14" s="15" t="s">
        <v>10</v>
      </c>
      <c r="H14" s="2" t="s">
        <v>11</v>
      </c>
      <c r="I14" s="45" t="str">
        <f>IF(L13="",$H$48,IF(L13="0",$H$48,IF(L13&gt;0.00001,$H$49,IF(L13&lt;0,$H$47,$H$48))))</f>
        <v>→</v>
      </c>
      <c r="J14" s="46" t="str">
        <f t="shared" si="1"/>
        <v/>
      </c>
      <c r="K14" s="98"/>
      <c r="L14" s="47" t="str">
        <f t="shared" si="2"/>
        <v/>
      </c>
      <c r="M14" s="49"/>
      <c r="P14" s="17"/>
      <c r="Q14" s="17"/>
    </row>
    <row r="15" spans="1:17" ht="15" customHeight="1" x14ac:dyDescent="0.2">
      <c r="A15" s="17"/>
      <c r="B15" s="100"/>
      <c r="C15" s="122" t="s">
        <v>13</v>
      </c>
      <c r="D15" s="111" t="s">
        <v>14</v>
      </c>
      <c r="E15" s="15" t="s">
        <v>67</v>
      </c>
      <c r="F15" s="86">
        <v>5</v>
      </c>
      <c r="G15" s="15" t="s">
        <v>10</v>
      </c>
      <c r="H15" s="2" t="s">
        <v>11</v>
      </c>
      <c r="I15" s="45" t="str">
        <f t="shared" ref="I15:I40" si="4">IF(L15="",$H$48,IF(L15="0",$H$48,IF(L15&gt;0.00001,$H$49,IF(L15&lt;0,$H$47,$H$48))))</f>
        <v>→</v>
      </c>
      <c r="J15" s="46" t="str">
        <f t="shared" si="1"/>
        <v/>
      </c>
      <c r="K15" s="96" t="str">
        <f>IF(COUNT(H15:H18)=0,"Noch keine Leistung erbracht",TRUNC(AVERAGE(H15:H18),2))</f>
        <v>Noch keine Leistung erbracht</v>
      </c>
      <c r="L15" s="47" t="str">
        <f t="shared" si="2"/>
        <v/>
      </c>
      <c r="M15" s="49"/>
      <c r="P15" s="17"/>
      <c r="Q15" s="17"/>
    </row>
    <row r="16" spans="1:17" x14ac:dyDescent="0.2">
      <c r="A16" s="17"/>
      <c r="B16" s="100"/>
      <c r="C16" s="123"/>
      <c r="D16" s="112"/>
      <c r="E16" s="15" t="s">
        <v>68</v>
      </c>
      <c r="F16" s="86">
        <v>5</v>
      </c>
      <c r="G16" s="15" t="s">
        <v>10</v>
      </c>
      <c r="H16" s="2" t="s">
        <v>11</v>
      </c>
      <c r="I16" s="45" t="str">
        <f t="shared" si="4"/>
        <v>→</v>
      </c>
      <c r="J16" s="46" t="str">
        <f>IF(L16="","",ABS(L16))</f>
        <v/>
      </c>
      <c r="K16" s="97"/>
      <c r="L16" s="47" t="str">
        <f t="shared" si="2"/>
        <v/>
      </c>
      <c r="M16" s="49"/>
      <c r="N16" s="50"/>
      <c r="O16" s="17"/>
      <c r="P16" s="17"/>
      <c r="Q16" s="17"/>
    </row>
    <row r="17" spans="1:25" ht="20" customHeight="1" x14ac:dyDescent="0.2">
      <c r="A17" s="17"/>
      <c r="B17" s="100"/>
      <c r="C17" s="123"/>
      <c r="D17" s="112"/>
      <c r="E17" s="15" t="s">
        <v>69</v>
      </c>
      <c r="F17" s="86">
        <v>5</v>
      </c>
      <c r="G17" s="15" t="s">
        <v>10</v>
      </c>
      <c r="H17" s="2" t="s">
        <v>11</v>
      </c>
      <c r="I17" s="45" t="str">
        <f t="shared" si="4"/>
        <v>→</v>
      </c>
      <c r="J17" s="46" t="str">
        <f t="shared" si="1"/>
        <v/>
      </c>
      <c r="K17" s="97"/>
      <c r="L17" s="47" t="str">
        <f t="shared" si="2"/>
        <v/>
      </c>
      <c r="M17" s="49"/>
    </row>
    <row r="18" spans="1:25" x14ac:dyDescent="0.2">
      <c r="A18" s="17"/>
      <c r="B18" s="100"/>
      <c r="C18" s="123"/>
      <c r="D18" s="112"/>
      <c r="E18" s="87" t="s">
        <v>70</v>
      </c>
      <c r="F18" s="88">
        <v>5</v>
      </c>
      <c r="G18" s="87" t="s">
        <v>10</v>
      </c>
      <c r="H18" s="2" t="s">
        <v>11</v>
      </c>
      <c r="I18" s="51" t="str">
        <f t="shared" si="4"/>
        <v>→</v>
      </c>
      <c r="J18" s="52" t="str">
        <f t="shared" si="1"/>
        <v/>
      </c>
      <c r="K18" s="98"/>
      <c r="L18" s="47" t="str">
        <f t="shared" si="2"/>
        <v/>
      </c>
      <c r="M18" s="49"/>
      <c r="N18" s="17"/>
    </row>
    <row r="19" spans="1:25" ht="26" x14ac:dyDescent="0.2">
      <c r="A19" s="17"/>
      <c r="B19" s="100"/>
      <c r="C19" s="73" t="s">
        <v>15</v>
      </c>
      <c r="D19" s="74" t="s">
        <v>71</v>
      </c>
      <c r="E19" s="87" t="s">
        <v>66</v>
      </c>
      <c r="F19" s="74">
        <v>5</v>
      </c>
      <c r="G19" s="89" t="s">
        <v>10</v>
      </c>
      <c r="H19" s="2" t="s">
        <v>11</v>
      </c>
      <c r="I19" s="53" t="str">
        <f t="shared" si="4"/>
        <v>→</v>
      </c>
      <c r="J19" s="54" t="str">
        <f t="shared" si="1"/>
        <v/>
      </c>
      <c r="K19" s="55" t="str">
        <f>IF((COUNT(H19))=0,"Noch Keine Leistung erbracht", TRUNC(AVERAGE(H19),2))</f>
        <v>Noch Keine Leistung erbracht</v>
      </c>
      <c r="L19" s="47" t="str">
        <f t="shared" si="2"/>
        <v/>
      </c>
      <c r="M19" s="49"/>
    </row>
    <row r="20" spans="1:25" ht="15" customHeight="1" x14ac:dyDescent="0.2">
      <c r="A20" s="17"/>
      <c r="B20" s="100"/>
      <c r="C20" s="104" t="s">
        <v>72</v>
      </c>
      <c r="D20" s="106" t="s">
        <v>73</v>
      </c>
      <c r="E20" s="10"/>
      <c r="F20" s="90">
        <v>5</v>
      </c>
      <c r="G20" s="12" t="s">
        <v>10</v>
      </c>
      <c r="H20" s="2" t="s">
        <v>11</v>
      </c>
      <c r="I20" s="45" t="str">
        <f t="shared" si="4"/>
        <v>→</v>
      </c>
      <c r="J20" s="46" t="str">
        <f t="shared" si="1"/>
        <v/>
      </c>
      <c r="K20" s="96" t="str">
        <f>IF((COUNT(H20:H21))=0,"Noch Keine Leistung erbracht", TRUNC(AVERAGE(H20:H21),2))</f>
        <v>Noch Keine Leistung erbracht</v>
      </c>
      <c r="L20" s="47" t="str">
        <f t="shared" si="2"/>
        <v/>
      </c>
      <c r="M20" s="49"/>
    </row>
    <row r="21" spans="1:25" ht="15" customHeight="1" x14ac:dyDescent="0.2">
      <c r="A21" s="17"/>
      <c r="B21" s="100"/>
      <c r="C21" s="105"/>
      <c r="D21" s="107"/>
      <c r="E21" s="11"/>
      <c r="F21" s="91">
        <v>5</v>
      </c>
      <c r="G21" s="13" t="s">
        <v>10</v>
      </c>
      <c r="H21" s="2" t="s">
        <v>11</v>
      </c>
      <c r="I21" s="45" t="str">
        <f t="shared" si="4"/>
        <v>→</v>
      </c>
      <c r="J21" s="46" t="str">
        <f t="shared" si="1"/>
        <v/>
      </c>
      <c r="K21" s="98"/>
      <c r="L21" s="47" t="str">
        <f t="shared" si="2"/>
        <v/>
      </c>
      <c r="M21" s="49"/>
    </row>
    <row r="22" spans="1:25" ht="15" customHeight="1" x14ac:dyDescent="0.2">
      <c r="A22" s="17"/>
      <c r="B22" s="100"/>
      <c r="C22" s="108" t="s">
        <v>75</v>
      </c>
      <c r="D22" s="102" t="s">
        <v>74</v>
      </c>
      <c r="E22" s="7"/>
      <c r="F22" s="72">
        <v>5</v>
      </c>
      <c r="G22" s="85" t="s">
        <v>10</v>
      </c>
      <c r="H22" s="2" t="s">
        <v>11</v>
      </c>
      <c r="I22" s="56" t="str">
        <f t="shared" si="4"/>
        <v>→</v>
      </c>
      <c r="J22" s="57" t="str">
        <f t="shared" si="1"/>
        <v/>
      </c>
      <c r="K22" s="96" t="str">
        <f>IF((COUNT(H22:H23))=0,"Noch Keine Leistung erbracht", TRUNC(AVERAGE(H22:H23),2))</f>
        <v>Noch Keine Leistung erbracht</v>
      </c>
      <c r="L22" s="47" t="str">
        <f t="shared" si="2"/>
        <v/>
      </c>
      <c r="M22" s="49"/>
    </row>
    <row r="23" spans="1:25" x14ac:dyDescent="0.2">
      <c r="A23" s="17"/>
      <c r="B23" s="101"/>
      <c r="C23" s="109"/>
      <c r="D23" s="103"/>
      <c r="E23" s="5"/>
      <c r="F23" s="86">
        <v>5</v>
      </c>
      <c r="G23" s="92" t="s">
        <v>10</v>
      </c>
      <c r="H23" s="2" t="s">
        <v>11</v>
      </c>
      <c r="I23" s="45" t="str">
        <f t="shared" si="4"/>
        <v>→</v>
      </c>
      <c r="J23" s="46" t="str">
        <f t="shared" si="1"/>
        <v/>
      </c>
      <c r="K23" s="98"/>
      <c r="L23" s="47" t="str">
        <f t="shared" si="2"/>
        <v/>
      </c>
      <c r="M23" s="49"/>
    </row>
    <row r="24" spans="1:25" ht="15" customHeight="1" x14ac:dyDescent="0.2">
      <c r="A24" s="17"/>
      <c r="B24" s="99" t="s">
        <v>16</v>
      </c>
      <c r="C24" s="102" t="s">
        <v>18</v>
      </c>
      <c r="D24" s="102" t="s">
        <v>76</v>
      </c>
      <c r="E24" s="5"/>
      <c r="F24" s="93">
        <v>5</v>
      </c>
      <c r="G24" s="92" t="s">
        <v>10</v>
      </c>
      <c r="H24" s="2" t="s">
        <v>11</v>
      </c>
      <c r="I24" s="45" t="str">
        <f t="shared" si="4"/>
        <v>→</v>
      </c>
      <c r="J24" s="46" t="str">
        <f t="shared" si="1"/>
        <v/>
      </c>
      <c r="K24" s="96" t="str">
        <f>IF((COUNT(H24:H30))=0,"Noch Keine Leistung erbracht", TRUNC(AVERAGE(H24:H30),2))</f>
        <v>Noch Keine Leistung erbracht</v>
      </c>
      <c r="L24" s="47" t="str">
        <f t="shared" si="2"/>
        <v/>
      </c>
      <c r="M24" s="49"/>
    </row>
    <row r="25" spans="1:25" ht="15" customHeight="1" x14ac:dyDescent="0.2">
      <c r="A25" s="17"/>
      <c r="B25" s="100"/>
      <c r="C25" s="110"/>
      <c r="D25" s="110"/>
      <c r="E25" s="5"/>
      <c r="F25" s="93">
        <v>5</v>
      </c>
      <c r="G25" s="92" t="s">
        <v>10</v>
      </c>
      <c r="H25" s="2" t="s">
        <v>11</v>
      </c>
      <c r="I25" s="45" t="str">
        <f t="shared" si="4"/>
        <v>→</v>
      </c>
      <c r="J25" s="46" t="str">
        <f t="shared" si="1"/>
        <v/>
      </c>
      <c r="K25" s="97"/>
      <c r="L25" s="47" t="str">
        <f t="shared" si="2"/>
        <v/>
      </c>
      <c r="M25" s="49"/>
    </row>
    <row r="26" spans="1:25" x14ac:dyDescent="0.2">
      <c r="A26" s="17"/>
      <c r="B26" s="100"/>
      <c r="C26" s="110"/>
      <c r="D26" s="110"/>
      <c r="E26" s="5"/>
      <c r="F26" s="93">
        <v>5</v>
      </c>
      <c r="G26" s="92" t="s">
        <v>10</v>
      </c>
      <c r="H26" s="2" t="s">
        <v>11</v>
      </c>
      <c r="I26" s="45" t="str">
        <f t="shared" si="4"/>
        <v>→</v>
      </c>
      <c r="J26" s="46" t="str">
        <f t="shared" si="1"/>
        <v/>
      </c>
      <c r="K26" s="97"/>
      <c r="L26" s="47" t="str">
        <f t="shared" si="2"/>
        <v/>
      </c>
      <c r="M26" s="49"/>
    </row>
    <row r="27" spans="1:25" x14ac:dyDescent="0.2">
      <c r="A27" s="17"/>
      <c r="B27" s="100"/>
      <c r="C27" s="110"/>
      <c r="D27" s="110"/>
      <c r="E27" s="5"/>
      <c r="F27" s="93">
        <v>5</v>
      </c>
      <c r="G27" s="92" t="s">
        <v>10</v>
      </c>
      <c r="H27" s="2" t="s">
        <v>11</v>
      </c>
      <c r="I27" s="45" t="str">
        <f t="shared" si="4"/>
        <v>→</v>
      </c>
      <c r="J27" s="46" t="str">
        <f t="shared" si="1"/>
        <v/>
      </c>
      <c r="K27" s="97"/>
      <c r="L27" s="47" t="str">
        <f t="shared" si="2"/>
        <v/>
      </c>
      <c r="M27" s="49"/>
    </row>
    <row r="28" spans="1:25" ht="15" customHeight="1" x14ac:dyDescent="0.2">
      <c r="A28" s="17"/>
      <c r="B28" s="100"/>
      <c r="C28" s="110"/>
      <c r="D28" s="110"/>
      <c r="E28" s="5"/>
      <c r="F28" s="93">
        <v>5</v>
      </c>
      <c r="G28" s="92" t="s">
        <v>10</v>
      </c>
      <c r="H28" s="2" t="s">
        <v>11</v>
      </c>
      <c r="I28" s="45" t="str">
        <f t="shared" si="4"/>
        <v>→</v>
      </c>
      <c r="J28" s="46" t="str">
        <f t="shared" si="1"/>
        <v/>
      </c>
      <c r="K28" s="97"/>
      <c r="L28" s="47" t="str">
        <f t="shared" si="2"/>
        <v/>
      </c>
      <c r="M28" s="49"/>
      <c r="O28" s="133" t="s">
        <v>19</v>
      </c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5" ht="15" customHeight="1" x14ac:dyDescent="0.2">
      <c r="A29" s="17"/>
      <c r="B29" s="100"/>
      <c r="C29" s="110"/>
      <c r="D29" s="110"/>
      <c r="E29" s="5"/>
      <c r="F29" s="93">
        <v>5</v>
      </c>
      <c r="G29" s="92" t="s">
        <v>10</v>
      </c>
      <c r="H29" s="2" t="s">
        <v>11</v>
      </c>
      <c r="I29" s="45" t="str">
        <f t="shared" si="4"/>
        <v>→</v>
      </c>
      <c r="J29" s="46" t="str">
        <f t="shared" si="1"/>
        <v/>
      </c>
      <c r="K29" s="97"/>
      <c r="L29" s="47" t="str">
        <f t="shared" si="2"/>
        <v/>
      </c>
      <c r="M29" s="49"/>
      <c r="N29" s="58" t="s">
        <v>6</v>
      </c>
      <c r="O29" s="16">
        <v>1</v>
      </c>
      <c r="P29" s="59">
        <v>1.3</v>
      </c>
      <c r="Q29" s="16">
        <v>1.7</v>
      </c>
      <c r="R29" s="16">
        <v>2</v>
      </c>
      <c r="S29" s="16">
        <v>2.2999999999999998</v>
      </c>
      <c r="T29" s="16">
        <v>2.7</v>
      </c>
      <c r="U29" s="16">
        <v>3</v>
      </c>
      <c r="V29" s="16">
        <v>3.3</v>
      </c>
      <c r="W29" s="16">
        <v>3.7</v>
      </c>
      <c r="X29" s="16">
        <v>4</v>
      </c>
      <c r="Y29" s="60" t="s">
        <v>11</v>
      </c>
    </row>
    <row r="30" spans="1:25" x14ac:dyDescent="0.2">
      <c r="A30" s="17"/>
      <c r="B30" s="100"/>
      <c r="C30" s="103"/>
      <c r="D30" s="103"/>
      <c r="E30" s="5"/>
      <c r="F30" s="86">
        <v>5</v>
      </c>
      <c r="G30" s="85" t="s">
        <v>10</v>
      </c>
      <c r="H30" s="2" t="s">
        <v>11</v>
      </c>
      <c r="I30" s="45" t="str">
        <f t="shared" si="4"/>
        <v>→</v>
      </c>
      <c r="J30" s="46" t="str">
        <f t="shared" si="1"/>
        <v/>
      </c>
      <c r="K30" s="98"/>
      <c r="L30" s="47" t="str">
        <f t="shared" si="2"/>
        <v/>
      </c>
      <c r="M30" s="49"/>
      <c r="N30" s="61" t="s">
        <v>20</v>
      </c>
      <c r="O30" s="62">
        <f t="shared" ref="O30:X30" si="5">COUNTIF($H$6:$H$40,O29)</f>
        <v>0</v>
      </c>
      <c r="P30" s="62">
        <f t="shared" si="5"/>
        <v>0</v>
      </c>
      <c r="Q30" s="62">
        <f t="shared" si="5"/>
        <v>0</v>
      </c>
      <c r="R30" s="62">
        <f t="shared" si="5"/>
        <v>0</v>
      </c>
      <c r="S30" s="62">
        <f t="shared" si="5"/>
        <v>0</v>
      </c>
      <c r="T30" s="62">
        <f t="shared" si="5"/>
        <v>0</v>
      </c>
      <c r="U30" s="62">
        <f t="shared" si="5"/>
        <v>0</v>
      </c>
      <c r="V30" s="62">
        <f t="shared" si="5"/>
        <v>0</v>
      </c>
      <c r="W30" s="62">
        <f t="shared" si="5"/>
        <v>0</v>
      </c>
      <c r="X30" s="62">
        <f t="shared" si="5"/>
        <v>0</v>
      </c>
      <c r="Y30" s="62">
        <f>COUNTIF($H$6:$H$39,Y29)*5+COUNTIF(H40,Y29)*10</f>
        <v>180</v>
      </c>
    </row>
    <row r="31" spans="1:25" x14ac:dyDescent="0.2">
      <c r="A31" s="17"/>
      <c r="B31" s="100"/>
      <c r="C31" s="102" t="s">
        <v>24</v>
      </c>
      <c r="D31" s="102" t="s">
        <v>17</v>
      </c>
      <c r="E31" s="5"/>
      <c r="F31" s="88">
        <v>5</v>
      </c>
      <c r="G31" s="87" t="s">
        <v>10</v>
      </c>
      <c r="H31" s="2" t="s">
        <v>11</v>
      </c>
      <c r="I31" s="45" t="str">
        <f t="shared" si="4"/>
        <v>→</v>
      </c>
      <c r="J31" s="46" t="str">
        <f t="shared" si="1"/>
        <v/>
      </c>
      <c r="K31" s="96" t="str">
        <f>IF((COUNT(H31:H32))=0,"Noch Keine Leistung erbracht", TRUNC(AVERAGE(H31:H32),2))</f>
        <v>Noch Keine Leistung erbracht</v>
      </c>
      <c r="L31" s="47" t="str">
        <f t="shared" si="2"/>
        <v/>
      </c>
      <c r="M31" s="138" t="s">
        <v>21</v>
      </c>
      <c r="N31" s="138"/>
      <c r="O31" s="63" t="str">
        <f t="shared" ref="O31:X31" si="6">IF($T$40="Noch keine Leistungen erbracht","",(5*($T$40-O29))/($T$39))</f>
        <v/>
      </c>
      <c r="P31" s="63" t="str">
        <f t="shared" si="6"/>
        <v/>
      </c>
      <c r="Q31" s="63" t="str">
        <f t="shared" si="6"/>
        <v/>
      </c>
      <c r="R31" s="63" t="str">
        <f t="shared" si="6"/>
        <v/>
      </c>
      <c r="S31" s="63" t="str">
        <f t="shared" si="6"/>
        <v/>
      </c>
      <c r="T31" s="63" t="str">
        <f t="shared" si="6"/>
        <v/>
      </c>
      <c r="U31" s="63" t="str">
        <f t="shared" si="6"/>
        <v/>
      </c>
      <c r="V31" s="63" t="str">
        <f t="shared" si="6"/>
        <v/>
      </c>
      <c r="W31" s="63" t="str">
        <f t="shared" si="6"/>
        <v/>
      </c>
      <c r="X31" s="63" t="str">
        <f t="shared" si="6"/>
        <v/>
      </c>
    </row>
    <row r="32" spans="1:25" x14ac:dyDescent="0.2">
      <c r="A32" s="17"/>
      <c r="B32" s="100"/>
      <c r="C32" s="103"/>
      <c r="D32" s="103"/>
      <c r="E32" s="6"/>
      <c r="F32" s="93">
        <v>5</v>
      </c>
      <c r="G32" s="92" t="s">
        <v>10</v>
      </c>
      <c r="H32" s="2" t="s">
        <v>11</v>
      </c>
      <c r="I32" s="45" t="str">
        <f t="shared" si="4"/>
        <v>→</v>
      </c>
      <c r="J32" s="46" t="str">
        <f t="shared" si="1"/>
        <v/>
      </c>
      <c r="K32" s="98"/>
      <c r="L32" s="47" t="str">
        <f t="shared" si="2"/>
        <v/>
      </c>
      <c r="M32" s="49"/>
      <c r="O32" s="134" t="s">
        <v>22</v>
      </c>
      <c r="P32" s="134"/>
      <c r="Q32" s="134"/>
      <c r="R32" s="134"/>
      <c r="S32" s="134"/>
      <c r="T32" s="134"/>
      <c r="U32" s="134"/>
      <c r="V32" s="134"/>
      <c r="W32" s="134"/>
      <c r="X32" s="134"/>
    </row>
    <row r="33" spans="1:25" ht="15" customHeight="1" x14ac:dyDescent="0.2">
      <c r="A33" s="17"/>
      <c r="B33" s="100"/>
      <c r="C33" s="102" t="s">
        <v>30</v>
      </c>
      <c r="D33" s="102" t="s">
        <v>77</v>
      </c>
      <c r="E33" s="6"/>
      <c r="F33" s="4">
        <v>10</v>
      </c>
      <c r="G33" s="3" t="s">
        <v>10</v>
      </c>
      <c r="H33" s="2" t="s">
        <v>11</v>
      </c>
      <c r="I33" s="45" t="str">
        <f t="shared" si="4"/>
        <v>→</v>
      </c>
      <c r="J33" s="46" t="str">
        <f t="shared" si="1"/>
        <v/>
      </c>
      <c r="K33" s="96" t="str">
        <f>IF((COUNT(H33:H34))=0,"Noch Keine Leistung erbracht", TRUNC(AVERAGE(H33:H34),2))</f>
        <v>Noch Keine Leistung erbracht</v>
      </c>
      <c r="L33" s="47" t="str">
        <f t="shared" si="2"/>
        <v/>
      </c>
      <c r="M33" s="49"/>
      <c r="T33" s="135" t="s">
        <v>23</v>
      </c>
      <c r="U33" s="135"/>
      <c r="V33" s="135"/>
      <c r="W33" s="135"/>
    </row>
    <row r="34" spans="1:25" ht="15" customHeight="1" x14ac:dyDescent="0.2">
      <c r="A34" s="17"/>
      <c r="B34" s="100"/>
      <c r="C34" s="103"/>
      <c r="D34" s="103"/>
      <c r="E34" s="7"/>
      <c r="F34" s="4">
        <v>5</v>
      </c>
      <c r="G34" s="3" t="s">
        <v>10</v>
      </c>
      <c r="H34" s="2" t="s">
        <v>11</v>
      </c>
      <c r="I34" s="45" t="str">
        <f t="shared" si="4"/>
        <v>→</v>
      </c>
      <c r="J34" s="46" t="str">
        <f t="shared" si="1"/>
        <v/>
      </c>
      <c r="K34" s="98"/>
      <c r="L34" s="47" t="str">
        <f t="shared" si="2"/>
        <v/>
      </c>
      <c r="M34" s="49"/>
      <c r="R34" s="64" t="s">
        <v>25</v>
      </c>
      <c r="T34" s="135"/>
      <c r="U34" s="135"/>
      <c r="V34" s="135"/>
      <c r="W34" s="135"/>
    </row>
    <row r="35" spans="1:25" ht="15" customHeight="1" x14ac:dyDescent="0.2">
      <c r="A35" s="17"/>
      <c r="B35" s="100"/>
      <c r="C35" s="102" t="s">
        <v>78</v>
      </c>
      <c r="D35" s="102" t="s">
        <v>79</v>
      </c>
      <c r="E35" s="7"/>
      <c r="F35" s="8">
        <v>5</v>
      </c>
      <c r="G35" s="3" t="s">
        <v>81</v>
      </c>
      <c r="H35" s="2" t="s">
        <v>11</v>
      </c>
      <c r="I35" s="45" t="str">
        <f t="shared" si="4"/>
        <v>→</v>
      </c>
      <c r="J35" s="46" t="str">
        <f t="shared" si="1"/>
        <v/>
      </c>
      <c r="K35" s="96" t="str">
        <f>IF((COUNT(H35:H38))=0,"Noch Keine Leistung erbracht", TRUNC(AVERAGE(H35:H38),2))</f>
        <v>Noch Keine Leistung erbracht</v>
      </c>
      <c r="L35" s="47" t="str">
        <f t="shared" si="2"/>
        <v/>
      </c>
      <c r="M35" s="49"/>
      <c r="N35" s="136" t="s">
        <v>26</v>
      </c>
      <c r="O35" s="136"/>
      <c r="P35" s="136"/>
      <c r="Q35" s="17"/>
      <c r="R35" s="26" t="str">
        <f>IF((COUNT(H6:H39)*5+COUNT(H40)*10)&gt;=30, "☑","☐")</f>
        <v>☐</v>
      </c>
      <c r="T35" s="65">
        <f>IF(R35="☑", "0", 30-((COUNT(H6:H39)*5+COUNT(H40)*10)))</f>
        <v>30</v>
      </c>
      <c r="U35" s="17" t="s">
        <v>27</v>
      </c>
    </row>
    <row r="36" spans="1:25" x14ac:dyDescent="0.2">
      <c r="A36" s="17"/>
      <c r="B36" s="100"/>
      <c r="C36" s="110"/>
      <c r="D36" s="110"/>
      <c r="E36" s="7"/>
      <c r="F36" s="8">
        <v>5</v>
      </c>
      <c r="G36" s="3" t="s">
        <v>10</v>
      </c>
      <c r="H36" s="2" t="s">
        <v>11</v>
      </c>
      <c r="I36" s="45" t="str">
        <f t="shared" si="4"/>
        <v>→</v>
      </c>
      <c r="J36" s="46" t="str">
        <f t="shared" si="1"/>
        <v/>
      </c>
      <c r="K36" s="97"/>
      <c r="L36" s="47" t="str">
        <f t="shared" si="2"/>
        <v/>
      </c>
      <c r="M36" s="49"/>
      <c r="N36" s="136" t="s">
        <v>28</v>
      </c>
      <c r="O36" s="136"/>
      <c r="P36" s="136"/>
      <c r="Q36" s="17"/>
      <c r="R36" s="26" t="str">
        <f>IF((COUNT(H6:H39)*5+COUNT(H40)*10)&gt;=180, "☑","☐")</f>
        <v>☐</v>
      </c>
      <c r="T36" s="65">
        <f>IF(R36="☑","0",180-((COUNT(H6:H39)*5+COUNT(H40)*10)))</f>
        <v>180</v>
      </c>
      <c r="U36" s="17" t="s">
        <v>27</v>
      </c>
    </row>
    <row r="37" spans="1:25" ht="15" customHeight="1" x14ac:dyDescent="0.2">
      <c r="A37" s="17"/>
      <c r="B37" s="100"/>
      <c r="C37" s="110"/>
      <c r="D37" s="110"/>
      <c r="E37" s="7"/>
      <c r="F37" s="8">
        <v>5</v>
      </c>
      <c r="G37" s="3" t="s">
        <v>10</v>
      </c>
      <c r="H37" s="2" t="s">
        <v>11</v>
      </c>
      <c r="I37" s="45" t="str">
        <f t="shared" si="4"/>
        <v>→</v>
      </c>
      <c r="J37" s="46" t="str">
        <f t="shared" si="1"/>
        <v/>
      </c>
      <c r="K37" s="97"/>
      <c r="L37" s="47" t="str">
        <f t="shared" si="2"/>
        <v/>
      </c>
      <c r="M37" s="49"/>
      <c r="N37" s="50"/>
      <c r="O37" s="66"/>
    </row>
    <row r="38" spans="1:25" ht="15" customHeight="1" x14ac:dyDescent="0.2">
      <c r="A38" s="17"/>
      <c r="B38" s="100"/>
      <c r="C38" s="103"/>
      <c r="D38" s="103"/>
      <c r="E38" s="7"/>
      <c r="F38" s="8">
        <v>5</v>
      </c>
      <c r="G38" s="3" t="s">
        <v>10</v>
      </c>
      <c r="H38" s="2" t="s">
        <v>11</v>
      </c>
      <c r="I38" s="45" t="str">
        <f t="shared" si="4"/>
        <v>→</v>
      </c>
      <c r="J38" s="46" t="str">
        <f t="shared" si="1"/>
        <v/>
      </c>
      <c r="K38" s="98"/>
      <c r="L38" s="47" t="str">
        <f t="shared" si="2"/>
        <v/>
      </c>
      <c r="M38" s="49"/>
      <c r="N38" s="137" t="s">
        <v>29</v>
      </c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</row>
    <row r="39" spans="1:25" ht="26" x14ac:dyDescent="0.2">
      <c r="A39" s="17"/>
      <c r="B39" s="100"/>
      <c r="C39" s="69" t="s">
        <v>30</v>
      </c>
      <c r="D39" s="70" t="s">
        <v>31</v>
      </c>
      <c r="E39" s="9"/>
      <c r="F39" s="94">
        <v>5</v>
      </c>
      <c r="G39" s="92" t="s">
        <v>53</v>
      </c>
      <c r="H39" s="2" t="s">
        <v>11</v>
      </c>
      <c r="I39" s="67" t="str">
        <f t="shared" si="4"/>
        <v>→</v>
      </c>
      <c r="J39" s="68" t="str">
        <f t="shared" si="1"/>
        <v/>
      </c>
      <c r="K39" s="55" t="str">
        <f>IF(COUNT(H39)=0,"Noch keine Leistung erbracht",TRUNC(AVERAGE(H39),2))</f>
        <v>Noch keine Leistung erbracht</v>
      </c>
      <c r="L39" s="47" t="str">
        <f t="shared" si="2"/>
        <v/>
      </c>
      <c r="M39" s="49"/>
      <c r="N39" s="139" t="s">
        <v>32</v>
      </c>
      <c r="O39" s="140"/>
      <c r="P39" s="140"/>
      <c r="Q39" s="140"/>
      <c r="R39" s="140"/>
      <c r="S39" s="141"/>
      <c r="T39" s="124">
        <f>SUMIFS(F6:F40,H6:H40,"&gt;0")</f>
        <v>0</v>
      </c>
      <c r="U39" s="125"/>
      <c r="V39" s="125"/>
      <c r="W39" s="125"/>
      <c r="X39" s="125"/>
      <c r="Y39" s="126"/>
    </row>
    <row r="40" spans="1:25" ht="26" customHeight="1" x14ac:dyDescent="0.2">
      <c r="A40" s="17"/>
      <c r="B40" s="101"/>
      <c r="C40" s="71" t="s">
        <v>33</v>
      </c>
      <c r="D40" s="72" t="s">
        <v>34</v>
      </c>
      <c r="E40" s="1"/>
      <c r="F40" s="86">
        <v>10</v>
      </c>
      <c r="G40" s="85" t="s">
        <v>35</v>
      </c>
      <c r="H40" s="2" t="s">
        <v>11</v>
      </c>
      <c r="I40" s="67" t="str">
        <f t="shared" si="4"/>
        <v>→</v>
      </c>
      <c r="J40" s="68" t="str">
        <f t="shared" si="1"/>
        <v/>
      </c>
      <c r="K40" s="55" t="str">
        <f>IF(COUNT(H40)=0,"Noch keine Leistung erbracht",TRUNC(AVERAGE(H40),2))</f>
        <v>Noch keine Leistung erbracht</v>
      </c>
      <c r="L40" s="47" t="str">
        <f t="shared" si="2"/>
        <v/>
      </c>
      <c r="M40" s="17"/>
      <c r="N40" s="127" t="s">
        <v>36</v>
      </c>
      <c r="O40" s="128"/>
      <c r="P40" s="128"/>
      <c r="Q40" s="128"/>
      <c r="R40" s="128"/>
      <c r="S40" s="129"/>
      <c r="T40" s="130" t="str">
        <f>IF(((SUMPRODUCT(F6:F40,H6:H40)))=0,"Noch keine Leistungen erbracht",TRUNC(((IF(SUMPRODUCT(F6:F10,H6:H10)=0,"0",COUNTIF(H6:H10,"&gt; 0")*5*K6)+IF(SUMPRODUCT(F11:F14,H11:H14)=0,"0",COUNTIF(H11:H14,"&gt;0")*5*K11)+IF(SUMPRODUCT(F15:F18,H15:H18)=0,"0",COUNTIF(H15:H18,"&gt;0")*5*K15)+IF(H19="noch nicht erbracht","0",COUNTIF(H19,"&gt;0")*5*K19)+IF(SUMPRODUCT(F20:F21,H20:H21)=0,"0",COUNTIF(H20:H21,"&gt;0")*5*K20)+IF(SUMPRODUCT(F22:F23,H22:H23)=0,"0",COUNTIF(H22:H23,"&gt;0")*5*K22)+IF(SUMPRODUCT(F24:F30,H24:H30)=0,"0",COUNTIF(H24:H30,"&gt;0")*5*K24)+IF(SUMPRODUCT(F31:F32,H31:H32)=0,"0",COUNTIF(H31:H32,"&gt;0")*5*K31)+IF(SUMPRODUCT(F33:F34,H33:H34)=0,"0",COUNTIF(H33:H34,"&gt;0")*5*K33)+IF(SUMPRODUCT(F35:F38,H35:H38)=0,"0",COUNTIF(H35:H38,"&gt;0")*5*K35)+IF(H39="noch nicht erbracht","0",5*K39)+IF(H40="noch nicht erbracht","0",10*K40))/T39),2))</f>
        <v>Noch keine Leistungen erbracht</v>
      </c>
      <c r="U40" s="131"/>
      <c r="V40" s="131"/>
      <c r="W40" s="131"/>
      <c r="X40" s="131"/>
      <c r="Y40" s="132"/>
    </row>
    <row r="41" spans="1:25" x14ac:dyDescent="0.2">
      <c r="A41" s="17"/>
      <c r="B41" s="17"/>
      <c r="C41" s="17"/>
      <c r="D41" s="18"/>
      <c r="E41" s="19"/>
      <c r="G41" s="17"/>
      <c r="H41" s="17"/>
      <c r="I41" s="17"/>
      <c r="J41" s="20"/>
      <c r="K41" s="17"/>
      <c r="L41" s="21"/>
      <c r="M41" s="17"/>
    </row>
    <row r="42" spans="1:25" x14ac:dyDescent="0.2">
      <c r="A42" s="17"/>
      <c r="B42" s="17"/>
      <c r="C42" s="17"/>
      <c r="D42" s="18"/>
      <c r="E42" s="19"/>
      <c r="F42" s="17"/>
      <c r="G42" s="17"/>
      <c r="H42" s="22"/>
      <c r="I42" s="17"/>
      <c r="J42" s="23"/>
      <c r="K42" s="17"/>
      <c r="L42" s="21"/>
      <c r="M42" s="17"/>
      <c r="N42" s="24" t="s">
        <v>37</v>
      </c>
      <c r="O42" s="24"/>
      <c r="P42" s="24"/>
      <c r="Q42" s="24"/>
      <c r="R42" s="24"/>
      <c r="S42" s="24"/>
      <c r="T42" s="24"/>
      <c r="U42" s="95" t="s">
        <v>54</v>
      </c>
      <c r="V42" s="25"/>
      <c r="W42" s="25"/>
      <c r="X42" s="25"/>
      <c r="Y42" s="25"/>
    </row>
    <row r="43" spans="1:25" x14ac:dyDescent="0.2">
      <c r="A43" s="17"/>
      <c r="B43" s="17"/>
      <c r="C43" s="17"/>
      <c r="D43" s="18"/>
      <c r="E43" s="26"/>
      <c r="G43" s="17"/>
      <c r="H43" s="17"/>
      <c r="I43" s="17"/>
      <c r="J43" s="17"/>
      <c r="K43" s="17"/>
      <c r="L43" s="21"/>
      <c r="M43" s="17"/>
    </row>
    <row r="44" spans="1:25" x14ac:dyDescent="0.2">
      <c r="A44" s="17"/>
      <c r="B44" s="17"/>
      <c r="C44" s="17"/>
      <c r="D44" s="18"/>
      <c r="E44" s="27"/>
      <c r="F44" s="26"/>
      <c r="G44" s="17"/>
      <c r="H44" s="17"/>
      <c r="I44" s="17"/>
      <c r="J44" s="17"/>
      <c r="K44" s="17"/>
      <c r="L44" s="21"/>
      <c r="M44" s="17"/>
    </row>
    <row r="45" spans="1:25" x14ac:dyDescent="0.2">
      <c r="A45" s="17"/>
      <c r="B45" s="17"/>
      <c r="C45" s="17"/>
      <c r="D45" s="28"/>
      <c r="H45" s="17"/>
      <c r="I45" s="17"/>
      <c r="J45" s="17"/>
      <c r="K45" s="17"/>
      <c r="L45" s="21"/>
      <c r="M45" s="17"/>
    </row>
    <row r="46" spans="1:25" hidden="1" x14ac:dyDescent="0.2">
      <c r="A46" s="17"/>
      <c r="B46" s="17"/>
      <c r="C46" s="17"/>
      <c r="D46" s="29"/>
      <c r="E46" s="30"/>
      <c r="F46" s="17"/>
    </row>
    <row r="47" spans="1:25" hidden="1" x14ac:dyDescent="0.2">
      <c r="A47" s="17"/>
      <c r="B47" s="17"/>
      <c r="C47" s="17"/>
      <c r="D47" s="18"/>
      <c r="E47" s="32" t="s">
        <v>38</v>
      </c>
      <c r="F47" s="32" t="s">
        <v>39</v>
      </c>
      <c r="H47" s="33" t="s">
        <v>40</v>
      </c>
    </row>
    <row r="48" spans="1:25" hidden="1" x14ac:dyDescent="0.2">
      <c r="A48" s="17"/>
      <c r="B48" s="17"/>
      <c r="C48" s="17"/>
      <c r="D48" s="18"/>
      <c r="E48" s="34">
        <f t="shared" ref="E48:E54" si="7">IF(H23="noch nicht erbracht",0,H23+G63)</f>
        <v>0</v>
      </c>
      <c r="F48" s="35">
        <f t="shared" ref="F48:F54" si="8">F23</f>
        <v>5</v>
      </c>
      <c r="H48" s="33" t="s">
        <v>41</v>
      </c>
    </row>
    <row r="49" spans="1:12" hidden="1" x14ac:dyDescent="0.2">
      <c r="A49" s="17"/>
      <c r="B49" s="17"/>
      <c r="C49" s="17"/>
      <c r="D49" s="18"/>
      <c r="E49" s="34">
        <f t="shared" si="7"/>
        <v>0</v>
      </c>
      <c r="F49" s="35">
        <f t="shared" si="8"/>
        <v>5</v>
      </c>
      <c r="H49" s="33" t="s">
        <v>42</v>
      </c>
    </row>
    <row r="50" spans="1:12" hidden="1" x14ac:dyDescent="0.2">
      <c r="A50" s="17"/>
      <c r="B50" s="17"/>
      <c r="C50" s="17"/>
      <c r="D50" s="18"/>
      <c r="E50" s="34">
        <f t="shared" si="7"/>
        <v>0</v>
      </c>
      <c r="F50" s="35">
        <f t="shared" si="8"/>
        <v>5</v>
      </c>
    </row>
    <row r="51" spans="1:12" hidden="1" x14ac:dyDescent="0.2">
      <c r="A51" s="17"/>
      <c r="B51" s="17"/>
      <c r="C51" s="17"/>
      <c r="D51" s="18"/>
      <c r="E51" s="34">
        <f t="shared" si="7"/>
        <v>0</v>
      </c>
      <c r="F51" s="35">
        <f t="shared" si="8"/>
        <v>5</v>
      </c>
    </row>
    <row r="52" spans="1:12" hidden="1" x14ac:dyDescent="0.2">
      <c r="A52" s="17"/>
      <c r="B52" s="17"/>
      <c r="C52" s="17"/>
      <c r="D52" s="18"/>
      <c r="E52" s="34">
        <f t="shared" si="7"/>
        <v>0</v>
      </c>
      <c r="F52" s="35">
        <f t="shared" si="8"/>
        <v>5</v>
      </c>
    </row>
    <row r="53" spans="1:12" hidden="1" x14ac:dyDescent="0.2">
      <c r="A53" s="17"/>
      <c r="B53" s="17"/>
      <c r="C53" s="17"/>
      <c r="D53" s="18"/>
      <c r="E53" s="34">
        <f t="shared" si="7"/>
        <v>0</v>
      </c>
      <c r="F53" s="35">
        <f t="shared" si="8"/>
        <v>5</v>
      </c>
    </row>
    <row r="54" spans="1:12" hidden="1" x14ac:dyDescent="0.2">
      <c r="A54" s="17"/>
      <c r="B54" s="17"/>
      <c r="C54" s="17"/>
      <c r="D54" s="18"/>
      <c r="E54" s="34">
        <f t="shared" si="7"/>
        <v>0</v>
      </c>
      <c r="F54" s="35">
        <f t="shared" si="8"/>
        <v>5</v>
      </c>
    </row>
    <row r="55" spans="1:12" hidden="1" x14ac:dyDescent="0.2">
      <c r="A55" s="17"/>
      <c r="B55" s="17"/>
      <c r="C55" s="17"/>
      <c r="D55" s="18"/>
      <c r="E55" s="34"/>
      <c r="F55" s="35"/>
    </row>
    <row r="56" spans="1:12" hidden="1" x14ac:dyDescent="0.2">
      <c r="A56" s="17"/>
      <c r="B56" s="17"/>
      <c r="C56" s="17"/>
      <c r="D56" s="18"/>
      <c r="E56" s="34"/>
      <c r="F56" s="35"/>
    </row>
    <row r="57" spans="1:12" hidden="1" x14ac:dyDescent="0.2">
      <c r="A57" s="17"/>
      <c r="B57" s="17"/>
      <c r="C57" s="17"/>
      <c r="D57" s="18"/>
      <c r="E57" s="34">
        <f>IF(H32="noch nicht erbracht",0,H32+G72)</f>
        <v>0</v>
      </c>
      <c r="F57" s="35">
        <f>F32</f>
        <v>5</v>
      </c>
    </row>
    <row r="58" spans="1:12" hidden="1" x14ac:dyDescent="0.2">
      <c r="A58" s="17"/>
      <c r="B58" s="17"/>
      <c r="C58" s="17"/>
      <c r="D58" s="18"/>
      <c r="E58" s="34">
        <f>IF(H33="noch nicht erbracht",0,H33+G73)</f>
        <v>0</v>
      </c>
      <c r="F58" s="35">
        <f>F33</f>
        <v>10</v>
      </c>
    </row>
    <row r="59" spans="1:12" hidden="1" x14ac:dyDescent="0.2">
      <c r="A59" s="17"/>
      <c r="B59" s="17"/>
      <c r="C59" s="17"/>
      <c r="D59" s="18"/>
      <c r="E59" s="34">
        <f>IF(H34="noch nicht erbracht",0,H34+G74)</f>
        <v>0</v>
      </c>
      <c r="F59" s="35">
        <f>F34</f>
        <v>5</v>
      </c>
    </row>
    <row r="60" spans="1:12" hidden="1" x14ac:dyDescent="0.2">
      <c r="D60" s="28"/>
    </row>
    <row r="61" spans="1:12" hidden="1" x14ac:dyDescent="0.2">
      <c r="D61" s="36" t="s">
        <v>43</v>
      </c>
      <c r="E61" s="37">
        <f>SUMIF(H23:H29,"&gt;0",F23:F29)</f>
        <v>0</v>
      </c>
      <c r="F61" s="38"/>
      <c r="G61" s="142" t="s">
        <v>44</v>
      </c>
      <c r="H61" s="38"/>
      <c r="I61" s="38"/>
      <c r="J61" s="38"/>
      <c r="K61" s="38"/>
      <c r="L61" s="39"/>
    </row>
    <row r="62" spans="1:12" hidden="1" x14ac:dyDescent="0.2">
      <c r="D62" s="36" t="s">
        <v>45</v>
      </c>
      <c r="E62" s="37">
        <f>IF(SUM(F23:F29)&gt;35,SUM(F23:F29)-35,0)</f>
        <v>0</v>
      </c>
      <c r="F62" s="40" t="s">
        <v>46</v>
      </c>
      <c r="G62" s="142"/>
      <c r="H62" s="41" t="s">
        <v>47</v>
      </c>
      <c r="I62" s="38" t="s">
        <v>48</v>
      </c>
      <c r="J62" s="38" t="s">
        <v>49</v>
      </c>
      <c r="K62" s="38" t="s">
        <v>50</v>
      </c>
      <c r="L62" s="39"/>
    </row>
    <row r="63" spans="1:12" hidden="1" x14ac:dyDescent="0.2">
      <c r="D63" s="36" t="s">
        <v>51</v>
      </c>
      <c r="E63" s="42">
        <f>SUM(K63:K69)</f>
        <v>0</v>
      </c>
      <c r="F63" s="37">
        <v>1</v>
      </c>
      <c r="G63" s="37">
        <v>1.0000000000000001E-9</v>
      </c>
      <c r="H63" s="43">
        <f t="shared" ref="H63:H69" si="9">SMALL($E$48:$E$54,F63)</f>
        <v>0</v>
      </c>
      <c r="I63" s="37">
        <f t="shared" ref="I63:I69" si="10">IF(H63=0,0,VLOOKUP(H63,$E$48:$F$54,2,FALSE))</f>
        <v>0</v>
      </c>
      <c r="J63" s="37">
        <f>I63</f>
        <v>0</v>
      </c>
      <c r="K63" s="42">
        <f>IF((I63-(J63-35))*H63&lt;0,0,IF(J63&lt;=35,I63*H63,(I63-(J63-35))*H63))</f>
        <v>0</v>
      </c>
      <c r="L63" s="44"/>
    </row>
    <row r="64" spans="1:12" hidden="1" x14ac:dyDescent="0.2">
      <c r="D64" s="36" t="s">
        <v>7</v>
      </c>
      <c r="E64" s="37" t="str">
        <f>IF(SUMIF(H23:H29,"&gt;0",F23:F29)=0, "noch keine Leistung erbracht", E63/SUMIF(H23:H29,"&gt;0",F23:F29))</f>
        <v>noch keine Leistung erbracht</v>
      </c>
      <c r="F64" s="37">
        <v>2</v>
      </c>
      <c r="G64" s="37">
        <v>2.0000000000000001E-9</v>
      </c>
      <c r="H64" s="43">
        <f t="shared" si="9"/>
        <v>0</v>
      </c>
      <c r="I64" s="37">
        <f t="shared" si="10"/>
        <v>0</v>
      </c>
      <c r="J64" s="37">
        <f>I64+I63</f>
        <v>0</v>
      </c>
      <c r="K64" s="42">
        <f t="shared" ref="K64:K69" si="11">IF((I64-(J64-35))*H64&lt;0,0,IF(J64&lt;=35,I64*H64,(I64-(J64-35))*H64))</f>
        <v>0</v>
      </c>
      <c r="L64" s="44"/>
    </row>
    <row r="65" spans="4:12" hidden="1" x14ac:dyDescent="0.2">
      <c r="D65" s="36"/>
      <c r="E65" s="37"/>
      <c r="F65" s="37">
        <v>3</v>
      </c>
      <c r="G65" s="37">
        <v>3E-9</v>
      </c>
      <c r="H65" s="43">
        <f t="shared" si="9"/>
        <v>0</v>
      </c>
      <c r="I65" s="37">
        <f t="shared" si="10"/>
        <v>0</v>
      </c>
      <c r="J65" s="37">
        <f>I65+J64</f>
        <v>0</v>
      </c>
      <c r="K65" s="42">
        <f t="shared" si="11"/>
        <v>0</v>
      </c>
      <c r="L65" s="44"/>
    </row>
    <row r="66" spans="4:12" hidden="1" x14ac:dyDescent="0.2">
      <c r="D66" s="36"/>
      <c r="E66" s="37"/>
      <c r="F66" s="37">
        <v>4</v>
      </c>
      <c r="G66" s="37">
        <v>4.0000000000000002E-9</v>
      </c>
      <c r="H66" s="43">
        <f t="shared" si="9"/>
        <v>0</v>
      </c>
      <c r="I66" s="37">
        <f t="shared" si="10"/>
        <v>0</v>
      </c>
      <c r="J66" s="37">
        <f>I66+J65</f>
        <v>0</v>
      </c>
      <c r="K66" s="42">
        <f t="shared" si="11"/>
        <v>0</v>
      </c>
      <c r="L66" s="44"/>
    </row>
    <row r="67" spans="4:12" hidden="1" x14ac:dyDescent="0.2">
      <c r="D67" s="36"/>
      <c r="E67" s="37"/>
      <c r="F67" s="37">
        <v>5</v>
      </c>
      <c r="G67" s="37">
        <v>5.0000000000000001E-9</v>
      </c>
      <c r="H67" s="43">
        <f t="shared" si="9"/>
        <v>0</v>
      </c>
      <c r="I67" s="37">
        <f t="shared" si="10"/>
        <v>0</v>
      </c>
      <c r="J67" s="37">
        <f>I67+J66</f>
        <v>0</v>
      </c>
      <c r="K67" s="42">
        <f t="shared" si="11"/>
        <v>0</v>
      </c>
      <c r="L67" s="44"/>
    </row>
    <row r="68" spans="4:12" hidden="1" x14ac:dyDescent="0.2">
      <c r="D68" s="36"/>
      <c r="E68" s="37"/>
      <c r="F68" s="37">
        <v>6</v>
      </c>
      <c r="G68" s="37">
        <v>6E-9</v>
      </c>
      <c r="H68" s="43">
        <f t="shared" si="9"/>
        <v>0</v>
      </c>
      <c r="I68" s="37">
        <f t="shared" si="10"/>
        <v>0</v>
      </c>
      <c r="J68" s="37">
        <f>I68+J67</f>
        <v>0</v>
      </c>
      <c r="K68" s="42">
        <f t="shared" si="11"/>
        <v>0</v>
      </c>
      <c r="L68" s="44"/>
    </row>
    <row r="69" spans="4:12" hidden="1" x14ac:dyDescent="0.2">
      <c r="D69" s="36"/>
      <c r="E69" s="37"/>
      <c r="F69" s="37">
        <v>7</v>
      </c>
      <c r="G69" s="37">
        <v>6.9999999999999998E-9</v>
      </c>
      <c r="H69" s="43">
        <f t="shared" si="9"/>
        <v>0</v>
      </c>
      <c r="I69" s="37">
        <f t="shared" si="10"/>
        <v>0</v>
      </c>
      <c r="J69" s="37">
        <f>I69+J68</f>
        <v>0</v>
      </c>
      <c r="K69" s="42">
        <f t="shared" si="11"/>
        <v>0</v>
      </c>
      <c r="L69" s="44"/>
    </row>
    <row r="70" spans="4:12" hidden="1" x14ac:dyDescent="0.2">
      <c r="D70" s="36" t="s">
        <v>52</v>
      </c>
      <c r="E70" s="37">
        <f>SUMIF(H32:H34,"&gt;0",F32:F34)</f>
        <v>0</v>
      </c>
      <c r="F70" s="37"/>
      <c r="G70" s="37"/>
      <c r="H70" s="43"/>
      <c r="I70" s="37"/>
      <c r="J70" s="37"/>
      <c r="K70" s="37"/>
      <c r="L70" s="44"/>
    </row>
    <row r="71" spans="4:12" hidden="1" x14ac:dyDescent="0.2">
      <c r="D71" s="36" t="s">
        <v>45</v>
      </c>
      <c r="E71" s="37">
        <f>(IF(SUM(F32:F34)&gt;15,SUM(F32:F34)-15,0))</f>
        <v>5</v>
      </c>
      <c r="F71" s="37"/>
      <c r="G71" s="37"/>
      <c r="H71" s="43"/>
      <c r="I71" s="37"/>
      <c r="J71" s="37"/>
      <c r="K71" s="37"/>
      <c r="L71" s="44"/>
    </row>
    <row r="72" spans="4:12" hidden="1" x14ac:dyDescent="0.2">
      <c r="D72" s="36"/>
      <c r="E72" s="37">
        <f>SUM(K72:K74)</f>
        <v>0</v>
      </c>
      <c r="F72" s="37">
        <v>1</v>
      </c>
      <c r="G72" s="37">
        <v>1.0000000000000001E-9</v>
      </c>
      <c r="H72" s="43">
        <f>SMALL($E$57:$E$59,F72)</f>
        <v>0</v>
      </c>
      <c r="I72" s="37">
        <f>IF(H72=0,0,VLOOKUP(H72,$E$57:$F$59,2,FALSE))</f>
        <v>0</v>
      </c>
      <c r="J72" s="37">
        <f>I72+J71</f>
        <v>0</v>
      </c>
      <c r="K72" s="37">
        <f>IF((I72-(J72-15))*H72&lt;0,0,IF(J72&lt;=15,I72*H72,(I72-(J72-15))*H72))</f>
        <v>0</v>
      </c>
      <c r="L72" s="44"/>
    </row>
    <row r="73" spans="4:12" hidden="1" x14ac:dyDescent="0.2">
      <c r="D73" s="36"/>
      <c r="E73" s="37" t="str">
        <f>IF(SUMIF(H32:H34,"&gt;0",F32:F34)=0,"noch keine Leistung erbracht",E72/SUMIF(H32:H34,"&gt;0",F32:F34))</f>
        <v>noch keine Leistung erbracht</v>
      </c>
      <c r="F73" s="37">
        <v>2</v>
      </c>
      <c r="G73" s="37">
        <v>2.0000000000000001E-9</v>
      </c>
      <c r="H73" s="43">
        <f>SMALL($E$57:$E$59,F73)</f>
        <v>0</v>
      </c>
      <c r="I73" s="37">
        <f>IF(H73=0,0,VLOOKUP(H73,$E$57:$F$59,2,FALSE))</f>
        <v>0</v>
      </c>
      <c r="J73" s="37">
        <f>I73+J72</f>
        <v>0</v>
      </c>
      <c r="K73" s="37">
        <f>IF((I73-(J73-15))*H73&lt;0,0,IF(J73&lt;=15,I73*H73,(I73-(J73-15))*H73))</f>
        <v>0</v>
      </c>
      <c r="L73" s="44"/>
    </row>
    <row r="74" spans="4:12" hidden="1" x14ac:dyDescent="0.2">
      <c r="D74" s="36"/>
      <c r="E74" s="37"/>
      <c r="F74" s="37">
        <v>3</v>
      </c>
      <c r="G74" s="37">
        <v>3E-9</v>
      </c>
      <c r="H74" s="43">
        <f>SMALL($E$57:$E$59,F74)</f>
        <v>0</v>
      </c>
      <c r="I74" s="37">
        <f>IF(H74=0,0,VLOOKUP(H74,$E$57:$F$59,2,FALSE))</f>
        <v>0</v>
      </c>
      <c r="J74" s="37">
        <f>I74+J73</f>
        <v>0</v>
      </c>
      <c r="K74" s="37">
        <f>IF((I74-(J74-15))*H74&lt;0,0,IF(J74&lt;=15,I74*H74,(I74-(J74-15))*H74))</f>
        <v>0</v>
      </c>
      <c r="L74" s="44"/>
    </row>
    <row r="75" spans="4:12" hidden="1" x14ac:dyDescent="0.2">
      <c r="D75" s="28"/>
    </row>
  </sheetData>
  <sheetProtection algorithmName="SHA-512" hashValue="ZGdWheaHHHA1gzr0PXeFNc5QYNgz46KN6hRqYpSSaKPG4zELECd8MXAuycr6sg7tUf1QFHkZ8MoLIusPF82V+A==" saltValue="e4Vmbxhqx/yQA8upWLtP3A==" spinCount="100000" sheet="1" objects="1" scenarios="1" selectLockedCells="1"/>
  <mergeCells count="44">
    <mergeCell ref="G61:G62"/>
    <mergeCell ref="C15:C18"/>
    <mergeCell ref="B6:B23"/>
    <mergeCell ref="T39:Y39"/>
    <mergeCell ref="N40:S40"/>
    <mergeCell ref="T40:Y40"/>
    <mergeCell ref="O28:X28"/>
    <mergeCell ref="O32:X32"/>
    <mergeCell ref="T33:W34"/>
    <mergeCell ref="N35:P35"/>
    <mergeCell ref="N36:P36"/>
    <mergeCell ref="N38:Y38"/>
    <mergeCell ref="M31:N31"/>
    <mergeCell ref="N39:S39"/>
    <mergeCell ref="B1:H3"/>
    <mergeCell ref="B5:C5"/>
    <mergeCell ref="H5:J5"/>
    <mergeCell ref="D6:D10"/>
    <mergeCell ref="C11:C14"/>
    <mergeCell ref="C6:C10"/>
    <mergeCell ref="K6:K10"/>
    <mergeCell ref="D11:D14"/>
    <mergeCell ref="K11:K14"/>
    <mergeCell ref="D15:D18"/>
    <mergeCell ref="K15:K18"/>
    <mergeCell ref="K20:K21"/>
    <mergeCell ref="C20:C21"/>
    <mergeCell ref="D20:D21"/>
    <mergeCell ref="D22:D23"/>
    <mergeCell ref="C22:C23"/>
    <mergeCell ref="K22:K23"/>
    <mergeCell ref="K35:K38"/>
    <mergeCell ref="B24:B40"/>
    <mergeCell ref="K24:K30"/>
    <mergeCell ref="C31:C32"/>
    <mergeCell ref="D31:D32"/>
    <mergeCell ref="K31:K32"/>
    <mergeCell ref="C33:C34"/>
    <mergeCell ref="D33:D34"/>
    <mergeCell ref="K33:K34"/>
    <mergeCell ref="D24:D30"/>
    <mergeCell ref="C24:C30"/>
    <mergeCell ref="C35:C38"/>
    <mergeCell ref="D35:D38"/>
  </mergeCells>
  <conditionalFormatting sqref="T40">
    <cfRule type="colorScale" priority="1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40">
    <cfRule type="colorScale" priority="118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19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20">
      <colorScale>
        <cfvo type="min"/>
        <cfvo type="max"/>
        <color rgb="FF00B050"/>
        <color rgb="FFFF0000"/>
      </colorScale>
    </cfRule>
    <cfRule type="colorScale" priority="121">
      <colorScale>
        <cfvo type="min"/>
        <cfvo type="max"/>
        <color rgb="FF63BE7B"/>
        <color rgb="FFFFEF9C"/>
      </colorScale>
    </cfRule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9:X29">
    <cfRule type="colorScale" priority="1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29:X29">
    <cfRule type="colorScale" priority="112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13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14">
      <colorScale>
        <cfvo type="min"/>
        <cfvo type="max"/>
        <color rgb="FF00B050"/>
        <color rgb="FFFF0000"/>
      </colorScale>
    </cfRule>
    <cfRule type="colorScale" priority="115">
      <colorScale>
        <cfvo type="min"/>
        <cfvo type="max"/>
        <color rgb="FF63BE7B"/>
        <color rgb="FFFFEF9C"/>
      </colorScale>
    </cfRule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M6 J13:J14 I13 M7:M30 I6:J12 M32:M39 I15:J40 L7:L40">
    <cfRule type="expression" dxfId="9" priority="109">
      <formula>$L6=""</formula>
    </cfRule>
    <cfRule type="expression" dxfId="8" priority="110">
      <formula>$L6&lt;0</formula>
    </cfRule>
    <cfRule type="expression" dxfId="7" priority="111">
      <formula>$L6&gt;0</formula>
    </cfRule>
  </conditionalFormatting>
  <conditionalFormatting sqref="K6:K14 K40">
    <cfRule type="colorScale" priority="124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25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26">
      <colorScale>
        <cfvo type="min"/>
        <cfvo type="max"/>
        <color rgb="FF00B050"/>
        <color rgb="FFFF0000"/>
      </colorScale>
    </cfRule>
    <cfRule type="colorScale" priority="127">
      <colorScale>
        <cfvo type="min"/>
        <cfvo type="max"/>
        <color rgb="FF63BE7B"/>
        <color rgb="FFFFEF9C"/>
      </colorScale>
    </cfRule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 K6 K11">
    <cfRule type="colorScale" priority="1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9">
    <cfRule type="colorScale" priority="103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04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05">
      <colorScale>
        <cfvo type="min"/>
        <cfvo type="max"/>
        <color rgb="FF00B050"/>
        <color rgb="FFFF0000"/>
      </colorScale>
    </cfRule>
    <cfRule type="colorScale" priority="106">
      <colorScale>
        <cfvo type="min"/>
        <cfvo type="max"/>
        <color rgb="FF63BE7B"/>
        <color rgb="FFFFEF9C"/>
      </colorScale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9">
    <cfRule type="colorScale" priority="1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4">
    <cfRule type="expression" dxfId="6" priority="167">
      <formula>$L13=""</formula>
    </cfRule>
    <cfRule type="expression" dxfId="5" priority="168">
      <formula>$L13&lt;0</formula>
    </cfRule>
    <cfRule type="expression" dxfId="4" priority="169">
      <formula>$L13&gt;0</formula>
    </cfRule>
  </conditionalFormatting>
  <conditionalFormatting sqref="H33">
    <cfRule type="colorScale" priority="79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80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81">
      <colorScale>
        <cfvo type="min"/>
        <cfvo type="max"/>
        <color rgb="FF00B050"/>
        <color rgb="FFFF0000"/>
      </colorScale>
    </cfRule>
    <cfRule type="colorScale" priority="82">
      <colorScale>
        <cfvo type="min"/>
        <cfvo type="max"/>
        <color rgb="FF63BE7B"/>
        <color rgb="FFFFEF9C"/>
      </colorScale>
    </cfRule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">
    <cfRule type="colorScale" priority="84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85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86">
      <colorScale>
        <cfvo type="min"/>
        <cfvo type="max"/>
        <color rgb="FF00B050"/>
        <color rgb="FFFF0000"/>
      </colorScale>
    </cfRule>
    <cfRule type="colorScale" priority="87">
      <colorScale>
        <cfvo type="min"/>
        <cfvo type="max"/>
        <color rgb="FF63BE7B"/>
        <color rgb="FFFFEF9C"/>
      </colorScale>
    </cfRule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">
    <cfRule type="cellIs" dxfId="3" priority="89" operator="equal">
      <formula>$Y$29</formula>
    </cfRule>
    <cfRule type="cellIs" dxfId="2" priority="90" operator="equal">
      <formula>$V$14</formula>
    </cfRule>
    <cfRule type="colorScale" priority="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5">
    <cfRule type="colorScale" priority="43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44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45">
      <colorScale>
        <cfvo type="min"/>
        <cfvo type="max"/>
        <color rgb="FF00B050"/>
        <color rgb="FFFF0000"/>
      </colorScale>
    </cfRule>
    <cfRule type="colorScale" priority="46">
      <colorScale>
        <cfvo type="min"/>
        <cfvo type="max"/>
        <color rgb="FF63BE7B"/>
        <color rgb="FFFFEF9C"/>
      </colorScale>
    </cfRule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5">
    <cfRule type="colorScale" priority="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3">
    <cfRule type="colorScale" priority="37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38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39">
      <colorScale>
        <cfvo type="min"/>
        <cfvo type="max"/>
        <color rgb="FF00B050"/>
        <color rgb="FFFF0000"/>
      </colorScale>
    </cfRule>
    <cfRule type="colorScale" priority="40">
      <colorScale>
        <cfvo type="min"/>
        <cfvo type="max"/>
        <color rgb="FF63BE7B"/>
        <color rgb="FFFFEF9C"/>
      </colorScale>
    </cfRule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3">
    <cfRule type="colorScale" priority="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1">
    <cfRule type="colorScale" priority="31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32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33">
      <colorScale>
        <cfvo type="min"/>
        <cfvo type="max"/>
        <color rgb="FF00B050"/>
        <color rgb="FFFF0000"/>
      </colorScale>
    </cfRule>
    <cfRule type="colorScale" priority="34">
      <colorScale>
        <cfvo type="min"/>
        <cfvo type="max"/>
        <color rgb="FF63BE7B"/>
        <color rgb="FFFFEF9C"/>
      </colorScale>
    </cfRule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1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4">
    <cfRule type="colorScale" priority="25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6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27">
      <colorScale>
        <cfvo type="min"/>
        <cfvo type="max"/>
        <color rgb="FF00B050"/>
        <color rgb="FFFF0000"/>
      </colorScale>
    </cfRule>
    <cfRule type="colorScale" priority="28">
      <colorScale>
        <cfvo type="min"/>
        <cfvo type="max"/>
        <color rgb="FF63BE7B"/>
        <color rgb="FFFFEF9C"/>
      </colorScale>
    </cfRule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4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2">
    <cfRule type="colorScale" priority="19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0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21">
      <colorScale>
        <cfvo type="min"/>
        <cfvo type="max"/>
        <color rgb="FF00B050"/>
        <color rgb="FFFF0000"/>
      </colorScale>
    </cfRule>
    <cfRule type="colorScale" priority="22">
      <colorScale>
        <cfvo type="min"/>
        <cfvo type="max"/>
        <color rgb="FF63BE7B"/>
        <color rgb="FFFFEF9C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2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0">
    <cfRule type="colorScale" priority="13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4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5">
      <colorScale>
        <cfvo type="min"/>
        <cfvo type="max"/>
        <color rgb="FF00B050"/>
        <color rgb="FFFF0000"/>
      </colorScale>
    </cfRule>
    <cfRule type="colorScale" priority="16">
      <colorScale>
        <cfvo type="min"/>
        <cfvo type="max"/>
        <color rgb="FF63BE7B"/>
        <color rgb="FFFFEF9C"/>
      </colorScale>
    </cfRule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0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19">
    <cfRule type="colorScale" priority="7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8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9">
      <colorScale>
        <cfvo type="min"/>
        <cfvo type="max"/>
        <color rgb="FF00B050"/>
        <color rgb="FFFF0000"/>
      </colorScale>
    </cfRule>
    <cfRule type="colorScale" priority="10">
      <colorScale>
        <cfvo type="min"/>
        <cfvo type="max"/>
        <color rgb="FF63BE7B"/>
        <color rgb="FFFFEF9C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9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15">
    <cfRule type="colorScale" priority="1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2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3">
      <colorScale>
        <cfvo type="min"/>
        <cfvo type="max"/>
        <color rgb="FF00B050"/>
        <color rgb="FFFF0000"/>
      </colorScale>
    </cfRule>
    <cfRule type="colorScale" priority="4">
      <colorScale>
        <cfvo type="min"/>
        <cfvo type="max"/>
        <color rgb="FF63BE7B"/>
        <color rgb="FFFFEF9C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5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6:H40">
    <cfRule type="colorScale" priority="195">
      <colorScale>
        <cfvo type="num" val="1"/>
        <cfvo type="num" val="2.5"/>
        <cfvo type="num" val="4"/>
        <color rgb="FF00B050"/>
        <color rgb="FFFFEB84"/>
        <color rgb="FFFF0000"/>
      </colorScale>
    </cfRule>
    <cfRule type="colorScale" priority="196">
      <colorScale>
        <cfvo type="num" val="4"/>
        <cfvo type="percentile" val="2.5"/>
        <cfvo type="num" val="1"/>
        <color rgb="FFF8696B"/>
        <color rgb="FFFFEB84"/>
        <color rgb="FF63BE7B"/>
      </colorScale>
    </cfRule>
    <cfRule type="colorScale" priority="197">
      <colorScale>
        <cfvo type="min"/>
        <cfvo type="max"/>
        <color rgb="FF00B050"/>
        <color rgb="FFFF0000"/>
      </colorScale>
    </cfRule>
    <cfRule type="colorScale" priority="198">
      <colorScale>
        <cfvo type="min"/>
        <cfvo type="max"/>
        <color rgb="FF63BE7B"/>
        <color rgb="FFFFEF9C"/>
      </colorScale>
    </cfRule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40">
    <cfRule type="cellIs" dxfId="1" priority="215" operator="equal">
      <formula>$Y$29</formula>
    </cfRule>
    <cfRule type="cellIs" dxfId="0" priority="216" operator="equal">
      <formula>$V$14</formula>
    </cfRule>
    <cfRule type="colorScale" priority="2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dataValidations count="6">
    <dataValidation type="list" allowBlank="1" showInputMessage="1" showErrorMessage="1" sqref="G23:G29" xr:uid="{00000000-0002-0000-0000-000004000000}">
      <formula1>"Klausur, Seminararbeit"</formula1>
    </dataValidation>
    <dataValidation type="list" allowBlank="1" showInputMessage="1" showErrorMessage="1" sqref="G32" xr:uid="{00000000-0002-0000-0000-000005000000}">
      <formula1>"Klausur, Projektbericht, Praktikumsbericht"</formula1>
    </dataValidation>
    <dataValidation type="list" allowBlank="1" showInputMessage="1" showErrorMessage="1" sqref="F6:F34 F39:F40" xr:uid="{65E62512-D20C-2C47-8C8E-5B1C54BA8177}">
      <formula1>"5,10"</formula1>
    </dataValidation>
    <dataValidation type="list" showInputMessage="1" showErrorMessage="1" errorTitle="Falsches Zahlenformat" error="Hier können nur Zahlen im Notenformat eingegeben werden!" sqref="H6:H40" xr:uid="{00000000-0002-0000-0000-000000000000}">
      <formula1>$O$29:$Y$29</formula1>
    </dataValidation>
    <dataValidation type="list" allowBlank="1" showInputMessage="1" showErrorMessage="1" sqref="G35:G38" xr:uid="{7D3669AF-1EE5-9B43-B340-F51AFBAAB211}">
      <formula1>"Klausur,Praktikumsbericht"</formula1>
    </dataValidation>
    <dataValidation type="list" allowBlank="1" showInputMessage="1" showErrorMessage="1" sqref="G33:G34" xr:uid="{C546F033-DD5B-BA48-9C2E-B5B8FD18C2A4}">
      <formula1>"Klausur, Projektbericht"</formula1>
    </dataValidation>
  </dataValidations>
  <hyperlinks>
    <hyperlink ref="U42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Universität Augsburg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Fachschaft WiWi</dc:creator>
  <cp:keywords/>
  <dc:description/>
  <cp:lastModifiedBy>Marius Busse</cp:lastModifiedBy>
  <dcterms:created xsi:type="dcterms:W3CDTF">2017-03-20T21:38:17Z</dcterms:created>
  <dcterms:modified xsi:type="dcterms:W3CDTF">2019-11-29T18:32:04Z</dcterms:modified>
  <cp:category/>
</cp:coreProperties>
</file>