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mariusbusse/Desktop/Der Ordner/Studium/Fachschaft/Notenrechner/"/>
    </mc:Choice>
  </mc:AlternateContent>
  <xr:revisionPtr revIDLastSave="0" documentId="13_ncr:1_{288125B7-A922-CF4E-BA81-4DD0CDEC7230}" xr6:coauthVersionLast="45" xr6:coauthVersionMax="45" xr10:uidLastSave="{00000000-0000-0000-0000-000000000000}"/>
  <workbookProtection workbookAlgorithmName="SHA-512" workbookHashValue="7BaUpv96n0j3cHCsXTH6j4XkRA3w87Ww+ctEbMCA7ZrM2VUGo+fYUlsXEFzf3xwlrL3UmLRQG8kNtUVEsyIChQ==" workbookSaltValue="XMpnwY6mLWlLud8wwsQb8g==" workbookSpinCount="100000" lockStructure="1"/>
  <bookViews>
    <workbookView xWindow="0" yWindow="0" windowWidth="28800" windowHeight="180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8" i="1" l="1"/>
  <c r="J21" i="1"/>
  <c r="S37" i="1"/>
  <c r="K10" i="1" s="1"/>
  <c r="H10" i="1" s="1"/>
  <c r="J16" i="1"/>
  <c r="J9" i="1"/>
  <c r="S38" i="1" s="1"/>
  <c r="K6" i="1"/>
  <c r="H6" i="1" s="1"/>
  <c r="K7" i="1"/>
  <c r="I7" i="1" s="1"/>
  <c r="K8" i="1"/>
  <c r="I8" i="1" s="1"/>
  <c r="K9" i="1"/>
  <c r="H9" i="1" s="1"/>
  <c r="K11" i="1"/>
  <c r="I11" i="1" s="1"/>
  <c r="K12" i="1"/>
  <c r="I12" i="1" s="1"/>
  <c r="K13" i="1"/>
  <c r="I13" i="1" s="1"/>
  <c r="K14" i="1"/>
  <c r="I14" i="1" s="1"/>
  <c r="K16" i="1"/>
  <c r="I16" i="1" s="1"/>
  <c r="K17" i="1"/>
  <c r="I17" i="1" s="1"/>
  <c r="K18" i="1"/>
  <c r="I18" i="1" s="1"/>
  <c r="K19" i="1"/>
  <c r="H19" i="1" s="1"/>
  <c r="K20" i="1"/>
  <c r="I20" i="1" s="1"/>
  <c r="K21" i="1"/>
  <c r="I21" i="1" s="1"/>
  <c r="K15" i="1"/>
  <c r="H15" i="1" s="1"/>
  <c r="J6" i="1"/>
  <c r="D47" i="1"/>
  <c r="D56" i="1"/>
  <c r="D55" i="1"/>
  <c r="G72" i="1" s="1"/>
  <c r="H72" i="1" s="1"/>
  <c r="E52" i="1"/>
  <c r="D52" i="1"/>
  <c r="E46" i="1"/>
  <c r="D46" i="1"/>
  <c r="D68" i="1"/>
  <c r="D48" i="1"/>
  <c r="D49" i="1"/>
  <c r="D50" i="1"/>
  <c r="D51" i="1"/>
  <c r="D59" i="1"/>
  <c r="E55" i="1"/>
  <c r="E56" i="1"/>
  <c r="E51" i="1"/>
  <c r="E50" i="1"/>
  <c r="E49" i="1"/>
  <c r="E47" i="1"/>
  <c r="E48" i="1"/>
  <c r="Q33" i="1"/>
  <c r="W28" i="1"/>
  <c r="V28" i="1"/>
  <c r="U28" i="1"/>
  <c r="T28" i="1"/>
  <c r="S28" i="1"/>
  <c r="R28" i="1"/>
  <c r="Q28" i="1"/>
  <c r="P28" i="1"/>
  <c r="O28" i="1"/>
  <c r="N28" i="1"/>
  <c r="D57" i="1"/>
  <c r="E57" i="1"/>
  <c r="D71" i="1"/>
  <c r="D69" i="1"/>
  <c r="D60" i="1"/>
  <c r="H12" i="1" l="1"/>
  <c r="G70" i="1"/>
  <c r="H70" i="1" s="1"/>
  <c r="G71" i="1"/>
  <c r="H71" i="1" s="1"/>
  <c r="G65" i="1"/>
  <c r="H65" i="1" s="1"/>
  <c r="G64" i="1"/>
  <c r="H64" i="1" s="1"/>
  <c r="G63" i="1"/>
  <c r="H63" i="1" s="1"/>
  <c r="G67" i="1"/>
  <c r="H67" i="1" s="1"/>
  <c r="G62" i="1"/>
  <c r="H62" i="1" s="1"/>
  <c r="G61" i="1"/>
  <c r="H61" i="1" s="1"/>
  <c r="I61" i="1" s="1"/>
  <c r="G66" i="1"/>
  <c r="H66" i="1" s="1"/>
  <c r="I19" i="1"/>
  <c r="H21" i="1"/>
  <c r="H14" i="1"/>
  <c r="H18" i="1"/>
  <c r="H8" i="1"/>
  <c r="I10" i="1"/>
  <c r="I15" i="1"/>
  <c r="I6" i="1"/>
  <c r="I9" i="1"/>
  <c r="H13" i="1"/>
  <c r="T29" i="1"/>
  <c r="S29" i="1"/>
  <c r="O29" i="1"/>
  <c r="V29" i="1"/>
  <c r="N29" i="1"/>
  <c r="U29" i="1"/>
  <c r="R29" i="1"/>
  <c r="Q29" i="1"/>
  <c r="P29" i="1"/>
  <c r="W29" i="1"/>
  <c r="H11" i="1"/>
  <c r="H17" i="1"/>
  <c r="H16" i="1"/>
  <c r="H20" i="1"/>
  <c r="H7" i="1"/>
  <c r="J61" i="1" l="1"/>
  <c r="I70" i="1"/>
  <c r="I71" i="1" s="1"/>
  <c r="I62" i="1"/>
  <c r="I63" i="1" s="1"/>
  <c r="J62" i="1"/>
  <c r="I72" i="1" l="1"/>
  <c r="J72" i="1" s="1"/>
  <c r="J71" i="1"/>
  <c r="J70" i="1"/>
  <c r="I64" i="1"/>
  <c r="J63" i="1"/>
  <c r="D70" i="1" l="1"/>
  <c r="I65" i="1"/>
  <c r="J64" i="1"/>
  <c r="I66" i="1" l="1"/>
  <c r="J65" i="1"/>
  <c r="J66" i="1" l="1"/>
  <c r="I67" i="1"/>
  <c r="J67" i="1" s="1"/>
  <c r="D61" i="1" s="1"/>
  <c r="D62" i="1" s="1"/>
</calcChain>
</file>

<file path=xl/sharedStrings.xml><?xml version="1.0" encoding="utf-8"?>
<sst xmlns="http://schemas.openxmlformats.org/spreadsheetml/2006/main" count="81" uniqueCount="47">
  <si>
    <t>powered by</t>
  </si>
  <si>
    <t>Modulgruppe</t>
  </si>
  <si>
    <t>Modul</t>
  </si>
  <si>
    <t>Veranstaltung</t>
  </si>
  <si>
    <t>ECTS</t>
  </si>
  <si>
    <t>Prüfungsform</t>
  </si>
  <si>
    <t>Note</t>
  </si>
  <si>
    <t>Modulnote</t>
  </si>
  <si>
    <t>Klausur</t>
  </si>
  <si>
    <t>noch nicht erbracht</t>
  </si>
  <si>
    <t>B</t>
  </si>
  <si>
    <t>C</t>
  </si>
  <si>
    <t>D</t>
  </si>
  <si>
    <t>Fortgeschrittene Methoden</t>
  </si>
  <si>
    <t>Notenschlüssel und Formatierung</t>
  </si>
  <si>
    <t>Häufigkeit</t>
  </si>
  <si>
    <t>marginale Änderung</t>
  </si>
  <si>
    <t>Zum Erreichen der Hürde fehlen noch</t>
  </si>
  <si>
    <t>Major</t>
  </si>
  <si>
    <t>Erreicht?</t>
  </si>
  <si>
    <t>ECTS Punkte</t>
  </si>
  <si>
    <t>Berechnung des Notenschnitts</t>
  </si>
  <si>
    <t>Tatsächlich erbrachte ECTS</t>
  </si>
  <si>
    <t>Bei Fragen und Feedback gerne an:</t>
  </si>
  <si>
    <t>note aus eintragung</t>
  </si>
  <si>
    <t>lp aus eintragung</t>
  </si>
  <si>
    <t>↘</t>
  </si>
  <si>
    <t>→</t>
  </si>
  <si>
    <t>↗</t>
  </si>
  <si>
    <t>erbrachte Leistungen Modul F</t>
  </si>
  <si>
    <t>notwendig für eindeutigkeit</t>
  </si>
  <si>
    <t>überschüssige Punkte</t>
  </si>
  <si>
    <t>Rang</t>
  </si>
  <si>
    <t>Note sortiert</t>
  </si>
  <si>
    <t>LP sortiert</t>
  </si>
  <si>
    <t>LP kumuliert</t>
  </si>
  <si>
    <t>lp *note</t>
  </si>
  <si>
    <t>Summenprodukt LP,Note</t>
  </si>
  <si>
    <t>erbrachte Leistungen Modul H</t>
  </si>
  <si>
    <t>fragen@fachschaft-wiwi.com</t>
  </si>
  <si>
    <t>Minor</t>
  </si>
  <si>
    <t>Masterarbeit</t>
  </si>
  <si>
    <t>Hürde</t>
  </si>
  <si>
    <t>Durchschnittsnote</t>
  </si>
  <si>
    <t>Notenrechner BWL/VWL Master</t>
  </si>
  <si>
    <t>Sechs-Semester Hürde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</si>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</sst>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000000"/>
    <numFmt numFmtId="165" formatCode="0.000"/>
    <numFmt numFmtId="166" formatCode="0.0"/>
    <numFmt numFmtId="167" formatCode="0.0000000"/>
    <numFmt numFmtId="168" formatCode="0.00000000000000000"/>
    <numFmt numFmtId="169" formatCode="0.000000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Calibri"/>
      <family val="2"/>
      <scheme val="minor"/>
    </font>
    <font>
      <u/>
      <sz val="9"/>
      <color theme="1"/>
      <name val="Verdana"/>
      <family val="2"/>
    </font>
    <font>
      <b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1"/>
      <color theme="10"/>
      <name val="Times New Roman"/>
      <family val="1"/>
    </font>
    <font>
      <b/>
      <u/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8">
    <xf numFmtId="0" fontId="0" fillId="0" borderId="0" xfId="0"/>
    <xf numFmtId="166" fontId="4" fillId="0" borderId="4" xfId="0" applyNumberFormat="1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7" fillId="2" borderId="15" xfId="0" applyFont="1" applyFill="1" applyBorder="1" applyAlignment="1" applyProtection="1">
      <alignment vertical="center" wrapText="1"/>
      <protection locked="0"/>
    </xf>
    <xf numFmtId="0" fontId="7" fillId="2" borderId="17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wrapText="1"/>
    </xf>
    <xf numFmtId="0" fontId="0" fillId="0" borderId="0" xfId="0" applyProtection="1"/>
    <xf numFmtId="0" fontId="5" fillId="0" borderId="0" xfId="0" applyFont="1" applyProtection="1"/>
    <xf numFmtId="164" fontId="5" fillId="0" borderId="0" xfId="0" applyNumberFormat="1" applyFont="1" applyProtection="1"/>
    <xf numFmtId="164" fontId="2" fillId="0" borderId="0" xfId="0" applyNumberFormat="1" applyFont="1" applyAlignment="1" applyProtection="1">
      <alignment wrapText="1"/>
    </xf>
    <xf numFmtId="165" fontId="4" fillId="0" borderId="0" xfId="0" applyNumberFormat="1" applyFo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vertical="center" wrapText="1"/>
    </xf>
    <xf numFmtId="166" fontId="4" fillId="0" borderId="4" xfId="0" applyNumberFormat="1" applyFont="1" applyBorder="1" applyAlignment="1" applyProtection="1">
      <alignment horizontal="center" vertical="center"/>
    </xf>
    <xf numFmtId="165" fontId="8" fillId="0" borderId="8" xfId="0" applyNumberFormat="1" applyFont="1" applyBorder="1" applyAlignment="1" applyProtection="1">
      <alignment horizontal="center"/>
    </xf>
    <xf numFmtId="165" fontId="9" fillId="0" borderId="9" xfId="0" applyNumberFormat="1" applyFont="1" applyBorder="1" applyAlignment="1" applyProtection="1">
      <alignment horizontal="left"/>
    </xf>
    <xf numFmtId="166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166" fontId="4" fillId="0" borderId="0" xfId="0" applyNumberFormat="1" applyFont="1" applyProtection="1"/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165" fontId="8" fillId="0" borderId="8" xfId="0" applyNumberFormat="1" applyFont="1" applyBorder="1" applyAlignment="1" applyProtection="1">
      <alignment horizontal="center" vertical="center"/>
    </xf>
    <xf numFmtId="165" fontId="9" fillId="0" borderId="9" xfId="0" applyNumberFormat="1" applyFont="1" applyBorder="1" applyAlignment="1" applyProtection="1">
      <alignment horizontal="left" vertical="center"/>
    </xf>
    <xf numFmtId="2" fontId="4" fillId="0" borderId="4" xfId="0" applyNumberFormat="1" applyFont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166" fontId="4" fillId="0" borderId="0" xfId="0" applyNumberFormat="1" applyFont="1" applyBorder="1" applyAlignment="1" applyProtection="1">
      <alignment horizontal="center" vertical="center"/>
    </xf>
    <xf numFmtId="165" fontId="8" fillId="0" borderId="0" xfId="0" applyNumberFormat="1" applyFont="1" applyBorder="1" applyAlignment="1" applyProtection="1">
      <alignment horizontal="center"/>
    </xf>
    <xf numFmtId="165" fontId="9" fillId="0" borderId="0" xfId="0" applyNumberFormat="1" applyFont="1" applyBorder="1" applyAlignment="1" applyProtection="1">
      <alignment horizontal="left"/>
    </xf>
    <xf numFmtId="2" fontId="4" fillId="0" borderId="0" xfId="0" applyNumberFormat="1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14" xfId="0" applyFont="1" applyBorder="1" applyAlignment="1" applyProtection="1">
      <alignment horizontal="right"/>
    </xf>
    <xf numFmtId="166" fontId="4" fillId="3" borderId="4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2" fontId="11" fillId="0" borderId="0" xfId="0" applyNumberFormat="1" applyFont="1" applyProtection="1"/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12" fillId="0" borderId="0" xfId="0" applyFont="1" applyProtection="1"/>
    <xf numFmtId="0" fontId="0" fillId="0" borderId="0" xfId="0" applyBorder="1" applyProtection="1"/>
    <xf numFmtId="165" fontId="8" fillId="0" borderId="0" xfId="0" applyNumberFormat="1" applyFont="1" applyBorder="1" applyAlignment="1" applyProtection="1">
      <alignment horizontal="center" vertical="center"/>
    </xf>
    <xf numFmtId="165" fontId="9" fillId="0" borderId="0" xfId="0" applyNumberFormat="1" applyFont="1" applyBorder="1" applyAlignment="1" applyProtection="1">
      <alignment horizontal="left" vertical="center"/>
    </xf>
    <xf numFmtId="2" fontId="4" fillId="0" borderId="0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167" fontId="4" fillId="0" borderId="0" xfId="0" applyNumberFormat="1" applyFont="1" applyProtection="1"/>
    <xf numFmtId="2" fontId="4" fillId="0" borderId="0" xfId="0" applyNumberFormat="1" applyFont="1" applyProtection="1"/>
    <xf numFmtId="168" fontId="4" fillId="0" borderId="0" xfId="0" applyNumberFormat="1" applyFont="1" applyProtection="1"/>
    <xf numFmtId="0" fontId="13" fillId="4" borderId="0" xfId="0" applyFont="1" applyFill="1" applyAlignment="1" applyProtection="1"/>
    <xf numFmtId="0" fontId="16" fillId="4" borderId="0" xfId="1" applyFont="1" applyFill="1" applyAlignment="1" applyProtection="1"/>
    <xf numFmtId="0" fontId="15" fillId="4" borderId="0" xfId="1" applyFont="1" applyFill="1" applyAlignment="1" applyProtection="1"/>
    <xf numFmtId="0" fontId="4" fillId="0" borderId="0" xfId="0" applyFont="1" applyAlignment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1" fillId="5" borderId="0" xfId="0" applyFont="1" applyFill="1" applyProtection="1"/>
    <xf numFmtId="166" fontId="0" fillId="5" borderId="0" xfId="0" applyNumberFormat="1" applyFill="1" applyProtection="1"/>
    <xf numFmtId="0" fontId="0" fillId="5" borderId="0" xfId="0" applyFill="1" applyProtection="1"/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1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right"/>
    </xf>
    <xf numFmtId="166" fontId="0" fillId="3" borderId="0" xfId="0" applyNumberFormat="1" applyFill="1" applyProtection="1"/>
    <xf numFmtId="169" fontId="0" fillId="3" borderId="0" xfId="0" applyNumberFormat="1" applyFill="1" applyProtection="1"/>
    <xf numFmtId="0" fontId="3" fillId="0" borderId="0" xfId="0" applyFont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wrapText="1"/>
    </xf>
    <xf numFmtId="166" fontId="12" fillId="0" borderId="0" xfId="0" applyNumberFormat="1" applyFont="1" applyAlignment="1" applyProtection="1">
      <alignment horizontal="right"/>
    </xf>
    <xf numFmtId="0" fontId="1" fillId="0" borderId="14" xfId="0" applyFont="1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1" fillId="3" borderId="0" xfId="0" applyFont="1" applyFill="1" applyAlignment="1" applyProtection="1">
      <alignment horizontal="center"/>
    </xf>
    <xf numFmtId="166" fontId="4" fillId="0" borderId="8" xfId="0" applyNumberFormat="1" applyFont="1" applyBorder="1" applyAlignment="1" applyProtection="1">
      <alignment horizontal="center" vertical="center"/>
    </xf>
    <xf numFmtId="166" fontId="4" fillId="0" borderId="16" xfId="0" applyNumberFormat="1" applyFont="1" applyBorder="1" applyAlignment="1" applyProtection="1">
      <alignment horizontal="center" vertical="center"/>
    </xf>
    <xf numFmtId="166" fontId="4" fillId="0" borderId="9" xfId="0" applyNumberFormat="1" applyFont="1" applyBorder="1" applyAlignment="1" applyProtection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</cellXfs>
  <cellStyles count="2">
    <cellStyle name="Link" xfId="1" builtinId="8"/>
    <cellStyle name="Standard" xfId="0" builtinId="0"/>
  </cellStyles>
  <dxfs count="14">
    <dxf>
      <font>
        <b/>
        <i val="0"/>
        <strike val="0"/>
        <color theme="9" tint="-0.24994659260841701"/>
      </font>
      <fill>
        <patternFill patternType="none">
          <bgColor auto="1"/>
        </patternFill>
      </fill>
    </dxf>
    <dxf>
      <font>
        <b/>
        <i val="0"/>
        <strike val="0"/>
        <color rgb="FFFD6B6B"/>
      </font>
    </dxf>
    <dxf>
      <font>
        <b/>
        <i val="0"/>
        <strike val="0"/>
        <color theme="0" tint="-0.499984740745262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b/>
        <i val="0"/>
        <strike val="0"/>
        <color theme="9" tint="-0.24994659260841701"/>
      </font>
      <fill>
        <patternFill patternType="none">
          <bgColor auto="1"/>
        </patternFill>
      </fill>
    </dxf>
    <dxf>
      <font>
        <b/>
        <i val="0"/>
        <strike val="0"/>
        <color rgb="FFFD6B6B"/>
      </font>
    </dxf>
    <dxf>
      <font>
        <b/>
        <i val="0"/>
        <strike val="0"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Notenverteilung</a:t>
            </a:r>
          </a:p>
        </c:rich>
      </c:tx>
      <c:layout>
        <c:manualLayout>
          <c:xMode val="edge"/>
          <c:yMode val="edge"/>
          <c:x val="0.35128876464765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236806413330425"/>
          <c:y val="0.13763233123245211"/>
          <c:w val="0.86435632573647536"/>
          <c:h val="0.717830246115610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Tabelle1!$N$27:$W$27</c:f>
              <c:numCache>
                <c:formatCode>0.0</c:formatCode>
                <c:ptCount val="10"/>
                <c:pt idx="0">
                  <c:v>1</c:v>
                </c:pt>
                <c:pt idx="1">
                  <c:v>1.3</c:v>
                </c:pt>
                <c:pt idx="2">
                  <c:v>1.7</c:v>
                </c:pt>
                <c:pt idx="3">
                  <c:v>2</c:v>
                </c:pt>
                <c:pt idx="4">
                  <c:v>2.2999999999999998</c:v>
                </c:pt>
                <c:pt idx="5">
                  <c:v>2.7</c:v>
                </c:pt>
                <c:pt idx="6">
                  <c:v>3</c:v>
                </c:pt>
                <c:pt idx="7">
                  <c:v>3.3</c:v>
                </c:pt>
                <c:pt idx="8">
                  <c:v>3.7</c:v>
                </c:pt>
                <c:pt idx="9">
                  <c:v>4</c:v>
                </c:pt>
              </c:numCache>
            </c:numRef>
          </c:cat>
          <c:val>
            <c:numRef>
              <c:f>Tabelle1!$N$28:$W$28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A0-4E9F-A810-D0B246693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81568"/>
        <c:axId val="153955256"/>
      </c:barChart>
      <c:catAx>
        <c:axId val="1718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Note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955256"/>
        <c:crosses val="autoZero"/>
        <c:auto val="1"/>
        <c:lblAlgn val="ctr"/>
        <c:lblOffset val="100"/>
        <c:noMultiLvlLbl val="0"/>
      </c:catAx>
      <c:valAx>
        <c:axId val="153955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Haufigkeit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1815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106681</xdr:colOff>
      <xdr:row>9</xdr:row>
      <xdr:rowOff>56030</xdr:rowOff>
    </xdr:from>
    <xdr:to>
      <xdr:col>24</xdr:col>
      <xdr:colOff>58633</xdr:colOff>
      <xdr:row>21</xdr:row>
      <xdr:rowOff>207311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16</xdr:col>
      <xdr:colOff>179294</xdr:colOff>
      <xdr:row>1</xdr:row>
      <xdr:rowOff>12224</xdr:rowOff>
    </xdr:from>
    <xdr:ext cx="2706933" cy="1345975"/>
    <xdr:pic>
      <xdr:nvPicPr>
        <xdr:cNvPr id="5" name="Grafik 4" descr="Titelbild_Marketi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47" t="11290" r="8813" b="30645"/>
        <a:stretch/>
      </xdr:blipFill>
      <xdr:spPr bwMode="auto">
        <a:xfrm>
          <a:off x="13161869" y="202724"/>
          <a:ext cx="2706933" cy="134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agen@fachschaft-wiw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5"/>
  <sheetViews>
    <sheetView showGridLines="0" tabSelected="1" zoomScale="94" zoomScaleNormal="100" workbookViewId="0">
      <selection activeCell="G6" sqref="G6"/>
    </sheetView>
  </sheetViews>
  <sheetFormatPr baseColWidth="10" defaultColWidth="11.5" defaultRowHeight="15" zeroHeight="1" x14ac:dyDescent="0.2"/>
  <cols>
    <col min="1" max="1" width="11.5" style="8" customWidth="1"/>
    <col min="2" max="2" width="12" style="8" bestFit="1" customWidth="1"/>
    <col min="3" max="3" width="15" style="8" customWidth="1"/>
    <col min="4" max="4" width="33.83203125" style="8" customWidth="1"/>
    <col min="5" max="5" width="9.5" style="8" customWidth="1"/>
    <col min="6" max="6" width="14" style="8" customWidth="1"/>
    <col min="7" max="7" width="16.5" style="8" customWidth="1"/>
    <col min="8" max="8" width="9.6640625" style="8" bestFit="1" customWidth="1"/>
    <col min="9" max="9" width="6.6640625" style="8" customWidth="1"/>
    <col min="10" max="10" width="17" style="8" customWidth="1"/>
    <col min="11" max="11" width="11.5" style="8" hidden="1" customWidth="1"/>
    <col min="12" max="12" width="8.6640625" style="8" customWidth="1"/>
    <col min="13" max="23" width="7.5" style="8" customWidth="1"/>
    <col min="24" max="24" width="12" style="8" customWidth="1"/>
    <col min="25" max="16382" width="0" style="8" hidden="1" customWidth="1"/>
    <col min="16383" max="16384" width="0.1640625" style="8" customWidth="1"/>
  </cols>
  <sheetData>
    <row r="1" spans="1:16" ht="18" x14ac:dyDescent="0.2">
      <c r="A1" s="6"/>
      <c r="B1" s="77" t="s">
        <v>44</v>
      </c>
      <c r="C1" s="77"/>
      <c r="D1" s="77"/>
      <c r="E1" s="77"/>
      <c r="F1" s="77"/>
      <c r="G1" s="77"/>
      <c r="H1" s="6"/>
      <c r="I1" s="6"/>
      <c r="J1" s="7"/>
      <c r="K1" s="6"/>
      <c r="L1" s="6"/>
      <c r="M1" s="6"/>
      <c r="N1" s="6"/>
      <c r="O1" s="6"/>
      <c r="P1" s="6"/>
    </row>
    <row r="2" spans="1:16" ht="18" x14ac:dyDescent="0.2">
      <c r="A2" s="6"/>
      <c r="B2" s="77"/>
      <c r="C2" s="77"/>
      <c r="D2" s="77"/>
      <c r="E2" s="77"/>
      <c r="F2" s="77"/>
      <c r="G2" s="77"/>
      <c r="I2" s="9"/>
      <c r="J2" s="7"/>
      <c r="K2" s="6"/>
      <c r="L2" s="6"/>
      <c r="M2" s="6"/>
      <c r="N2" s="6" t="s">
        <v>0</v>
      </c>
      <c r="O2" s="6"/>
      <c r="P2" s="6"/>
    </row>
    <row r="3" spans="1:16" ht="18" x14ac:dyDescent="0.2">
      <c r="A3" s="6"/>
      <c r="B3" s="77"/>
      <c r="C3" s="77"/>
      <c r="D3" s="77"/>
      <c r="E3" s="77"/>
      <c r="F3" s="77"/>
      <c r="G3" s="77"/>
      <c r="I3" s="10"/>
      <c r="J3" s="11"/>
      <c r="K3" s="12"/>
      <c r="L3" s="12"/>
      <c r="M3" s="6"/>
      <c r="N3" s="6"/>
      <c r="O3" s="13"/>
      <c r="P3" s="6"/>
    </row>
    <row r="4" spans="1:16" x14ac:dyDescent="0.2">
      <c r="A4" s="6"/>
      <c r="B4" s="6"/>
      <c r="C4" s="14"/>
      <c r="D4" s="6"/>
      <c r="E4" s="6"/>
      <c r="F4" s="6"/>
      <c r="G4" s="6"/>
      <c r="I4" s="9"/>
      <c r="J4" s="6"/>
      <c r="K4" s="6"/>
      <c r="L4" s="6"/>
      <c r="M4" s="6"/>
      <c r="N4" s="6"/>
      <c r="O4" s="6"/>
      <c r="P4" s="6"/>
    </row>
    <row r="5" spans="1:16" ht="15" customHeight="1" x14ac:dyDescent="0.2">
      <c r="A5" s="6"/>
      <c r="B5" s="18" t="s">
        <v>1</v>
      </c>
      <c r="C5" s="18" t="s">
        <v>2</v>
      </c>
      <c r="D5" s="15" t="s">
        <v>3</v>
      </c>
      <c r="E5" s="16" t="s">
        <v>4</v>
      </c>
      <c r="F5" s="17" t="s">
        <v>5</v>
      </c>
      <c r="G5" s="78" t="s">
        <v>6</v>
      </c>
      <c r="H5" s="78"/>
      <c r="I5" s="78"/>
      <c r="J5" s="19" t="s">
        <v>7</v>
      </c>
      <c r="K5" s="6"/>
      <c r="L5" s="6"/>
      <c r="O5" s="6"/>
      <c r="P5" s="6"/>
    </row>
    <row r="6" spans="1:16" ht="15" customHeight="1" x14ac:dyDescent="0.2">
      <c r="A6" s="6"/>
      <c r="B6" s="79" t="s">
        <v>46</v>
      </c>
      <c r="C6" s="79" t="s">
        <v>13</v>
      </c>
      <c r="D6" s="4"/>
      <c r="E6" s="20">
        <v>6</v>
      </c>
      <c r="F6" s="21" t="s">
        <v>8</v>
      </c>
      <c r="G6" s="1" t="s">
        <v>9</v>
      </c>
      <c r="H6" s="23" t="str">
        <f t="shared" ref="H6:H21" si="0">IF(K6="",$K$24,IF(K6="0",$K$24,IF(K6&gt;0.00001,$K$25,IF(K6&lt;0,$K$23,$K$24))))</f>
        <v>→</v>
      </c>
      <c r="I6" s="24" t="str">
        <f t="shared" ref="I6:I14" si="1">IF(K6="","",ABS(K6))</f>
        <v/>
      </c>
      <c r="J6" s="95" t="str">
        <f>IF((COUNT(G6:G8))=0,"Noch Keine Leistung erbracht", TRUNC(AVERAGE(G6:G8),2))</f>
        <v>Noch Keine Leistung erbracht</v>
      </c>
      <c r="K6" s="25" t="str">
        <f>IF(G6="noch nicht erbracht","",IF(G6=0,"",IF(E6=$S$37,"0",((E6*($S$38-G6)))/($S$37-E6))))</f>
        <v/>
      </c>
      <c r="L6" s="25"/>
      <c r="O6" s="6"/>
      <c r="P6" s="6"/>
    </row>
    <row r="7" spans="1:16" x14ac:dyDescent="0.2">
      <c r="A7" s="6"/>
      <c r="B7" s="79"/>
      <c r="C7" s="79"/>
      <c r="D7" s="3"/>
      <c r="E7" s="20">
        <v>6</v>
      </c>
      <c r="F7" s="21" t="s">
        <v>8</v>
      </c>
      <c r="G7" s="1" t="s">
        <v>9</v>
      </c>
      <c r="H7" s="23" t="str">
        <f t="shared" si="0"/>
        <v>→</v>
      </c>
      <c r="I7" s="24" t="str">
        <f t="shared" si="1"/>
        <v/>
      </c>
      <c r="J7" s="96"/>
      <c r="K7" s="25" t="str">
        <f t="shared" ref="K7:K20" si="2">IF(G7="noch nicht erbracht","",IF(G7=0,"",IF(E7=$S$37,"0",((E7*($S$38-G7)))/($S$37-E7))))</f>
        <v/>
      </c>
      <c r="L7" s="26"/>
      <c r="O7" s="6"/>
      <c r="P7" s="6"/>
    </row>
    <row r="8" spans="1:16" x14ac:dyDescent="0.2">
      <c r="A8" s="6"/>
      <c r="B8" s="79"/>
      <c r="C8" s="79"/>
      <c r="D8" s="3"/>
      <c r="E8" s="20">
        <v>6</v>
      </c>
      <c r="F8" s="21" t="s">
        <v>8</v>
      </c>
      <c r="G8" s="1" t="s">
        <v>9</v>
      </c>
      <c r="H8" s="23" t="str">
        <f t="shared" si="0"/>
        <v>→</v>
      </c>
      <c r="I8" s="24" t="str">
        <f t="shared" si="1"/>
        <v/>
      </c>
      <c r="J8" s="97"/>
      <c r="K8" s="25" t="str">
        <f t="shared" si="2"/>
        <v/>
      </c>
      <c r="L8" s="26"/>
      <c r="O8" s="6"/>
      <c r="P8" s="6"/>
    </row>
    <row r="9" spans="1:16" ht="15" customHeight="1" x14ac:dyDescent="0.2">
      <c r="A9" s="6"/>
      <c r="B9" s="79" t="s">
        <v>10</v>
      </c>
      <c r="C9" s="79" t="s">
        <v>18</v>
      </c>
      <c r="D9" s="3"/>
      <c r="E9" s="20">
        <v>6</v>
      </c>
      <c r="F9" s="21" t="s">
        <v>8</v>
      </c>
      <c r="G9" s="1" t="s">
        <v>9</v>
      </c>
      <c r="H9" s="23" t="str">
        <f t="shared" si="0"/>
        <v>→</v>
      </c>
      <c r="I9" s="24" t="str">
        <f t="shared" si="1"/>
        <v/>
      </c>
      <c r="J9" s="95" t="str">
        <f>IF(COUNT(G9:G15)=0,"Noch keine Leistung erbracht",TRUNC(AVERAGE(G9:G15),2))</f>
        <v>Noch keine Leistung erbracht</v>
      </c>
      <c r="K9" s="25" t="str">
        <f t="shared" si="2"/>
        <v/>
      </c>
      <c r="L9" s="26"/>
      <c r="O9" s="6"/>
      <c r="P9" s="6"/>
    </row>
    <row r="10" spans="1:16" x14ac:dyDescent="0.2">
      <c r="A10" s="6"/>
      <c r="B10" s="79"/>
      <c r="C10" s="79"/>
      <c r="D10" s="3"/>
      <c r="E10" s="20">
        <v>6</v>
      </c>
      <c r="F10" s="21" t="s">
        <v>8</v>
      </c>
      <c r="G10" s="1" t="s">
        <v>9</v>
      </c>
      <c r="H10" s="23" t="str">
        <f t="shared" si="0"/>
        <v>→</v>
      </c>
      <c r="I10" s="24" t="str">
        <f t="shared" si="1"/>
        <v/>
      </c>
      <c r="J10" s="96"/>
      <c r="K10" s="25" t="str">
        <f t="shared" si="2"/>
        <v/>
      </c>
      <c r="L10" s="26"/>
      <c r="O10" s="6"/>
      <c r="P10" s="6"/>
    </row>
    <row r="11" spans="1:16" x14ac:dyDescent="0.2">
      <c r="A11" s="6"/>
      <c r="B11" s="79"/>
      <c r="C11" s="79"/>
      <c r="D11" s="3"/>
      <c r="E11" s="20">
        <v>6</v>
      </c>
      <c r="F11" s="21" t="s">
        <v>8</v>
      </c>
      <c r="G11" s="1" t="s">
        <v>9</v>
      </c>
      <c r="H11" s="23" t="str">
        <f t="shared" si="0"/>
        <v>→</v>
      </c>
      <c r="I11" s="24" t="str">
        <f t="shared" si="1"/>
        <v/>
      </c>
      <c r="J11" s="96"/>
      <c r="K11" s="25" t="str">
        <f t="shared" si="2"/>
        <v/>
      </c>
      <c r="L11" s="26"/>
      <c r="O11" s="6"/>
      <c r="P11" s="6"/>
    </row>
    <row r="12" spans="1:16" x14ac:dyDescent="0.2">
      <c r="A12" s="6"/>
      <c r="B12" s="79"/>
      <c r="C12" s="79"/>
      <c r="D12" s="3"/>
      <c r="E12" s="20">
        <v>6</v>
      </c>
      <c r="F12" s="21" t="s">
        <v>8</v>
      </c>
      <c r="G12" s="1" t="s">
        <v>9</v>
      </c>
      <c r="H12" s="23" t="str">
        <f t="shared" si="0"/>
        <v>→</v>
      </c>
      <c r="I12" s="24" t="str">
        <f t="shared" si="1"/>
        <v/>
      </c>
      <c r="J12" s="96"/>
      <c r="K12" s="25" t="str">
        <f t="shared" si="2"/>
        <v/>
      </c>
      <c r="L12" s="26"/>
      <c r="O12" s="6"/>
      <c r="P12" s="6"/>
    </row>
    <row r="13" spans="1:16" ht="15" customHeight="1" x14ac:dyDescent="0.2">
      <c r="A13" s="6"/>
      <c r="B13" s="79"/>
      <c r="C13" s="79"/>
      <c r="D13" s="3"/>
      <c r="E13" s="20">
        <v>6</v>
      </c>
      <c r="F13" s="21" t="s">
        <v>8</v>
      </c>
      <c r="G13" s="1" t="s">
        <v>9</v>
      </c>
      <c r="H13" s="23" t="str">
        <f t="shared" si="0"/>
        <v>→</v>
      </c>
      <c r="I13" s="24" t="str">
        <f t="shared" si="1"/>
        <v/>
      </c>
      <c r="J13" s="96"/>
      <c r="K13" s="25" t="str">
        <f t="shared" si="2"/>
        <v/>
      </c>
      <c r="L13" s="26"/>
      <c r="O13" s="6"/>
      <c r="P13" s="6"/>
    </row>
    <row r="14" spans="1:16" x14ac:dyDescent="0.2">
      <c r="A14" s="6"/>
      <c r="B14" s="79"/>
      <c r="C14" s="79"/>
      <c r="D14" s="3"/>
      <c r="E14" s="20">
        <v>6</v>
      </c>
      <c r="F14" s="21" t="s">
        <v>8</v>
      </c>
      <c r="G14" s="1" t="s">
        <v>9</v>
      </c>
      <c r="H14" s="23" t="str">
        <f t="shared" si="0"/>
        <v>→</v>
      </c>
      <c r="I14" s="24" t="str">
        <f t="shared" si="1"/>
        <v/>
      </c>
      <c r="J14" s="96"/>
      <c r="K14" s="25" t="str">
        <f t="shared" si="2"/>
        <v/>
      </c>
      <c r="L14" s="26"/>
      <c r="M14" s="27"/>
      <c r="N14" s="6"/>
      <c r="O14" s="6"/>
      <c r="P14" s="6"/>
    </row>
    <row r="15" spans="1:16" x14ac:dyDescent="0.2">
      <c r="A15" s="6"/>
      <c r="B15" s="79"/>
      <c r="C15" s="79"/>
      <c r="D15" s="3"/>
      <c r="E15" s="20">
        <v>6</v>
      </c>
      <c r="F15" s="21" t="s">
        <v>8</v>
      </c>
      <c r="G15" s="1" t="s">
        <v>9</v>
      </c>
      <c r="H15" s="23" t="str">
        <f t="shared" si="0"/>
        <v>→</v>
      </c>
      <c r="I15" s="24" t="str">
        <f>IF(K15="","",ABS(K15))</f>
        <v/>
      </c>
      <c r="J15" s="97"/>
      <c r="K15" s="25" t="str">
        <f>IF(G15="noch nicht erbracht","",IF(G15=0,"",IF(E15=$S$37,"0",((E15*($S$38-G15)))/($S$37-E15))))</f>
        <v/>
      </c>
      <c r="L15" s="26"/>
    </row>
    <row r="16" spans="1:16" ht="15" customHeight="1" x14ac:dyDescent="0.2">
      <c r="A16" s="6"/>
      <c r="B16" s="79" t="s">
        <v>11</v>
      </c>
      <c r="C16" s="79" t="s">
        <v>40</v>
      </c>
      <c r="D16" s="3"/>
      <c r="E16" s="20">
        <v>6</v>
      </c>
      <c r="F16" s="21" t="s">
        <v>8</v>
      </c>
      <c r="G16" s="1" t="s">
        <v>9</v>
      </c>
      <c r="H16" s="23" t="str">
        <f t="shared" si="0"/>
        <v>→</v>
      </c>
      <c r="I16" s="24" t="str">
        <f t="shared" ref="I16:I21" si="3">IF(K16="","",ABS(K16))</f>
        <v/>
      </c>
      <c r="J16" s="95" t="str">
        <f>IF(COUNT(G16:G20)=0,"Noch keine Leistung erbracht",TRUNC(AVERAGE(G16:G20),2))</f>
        <v>Noch keine Leistung erbracht</v>
      </c>
      <c r="K16" s="25" t="str">
        <f t="shared" si="2"/>
        <v/>
      </c>
      <c r="L16" s="26"/>
      <c r="M16" s="6"/>
    </row>
    <row r="17" spans="1:24" x14ac:dyDescent="0.2">
      <c r="A17" s="6"/>
      <c r="B17" s="79"/>
      <c r="C17" s="79"/>
      <c r="D17" s="3"/>
      <c r="E17" s="20">
        <v>6</v>
      </c>
      <c r="F17" s="21" t="s">
        <v>8</v>
      </c>
      <c r="G17" s="1" t="s">
        <v>9</v>
      </c>
      <c r="H17" s="23" t="str">
        <f t="shared" si="0"/>
        <v>→</v>
      </c>
      <c r="I17" s="24" t="str">
        <f t="shared" si="3"/>
        <v/>
      </c>
      <c r="J17" s="96"/>
      <c r="K17" s="25" t="str">
        <f t="shared" si="2"/>
        <v/>
      </c>
      <c r="L17" s="26"/>
    </row>
    <row r="18" spans="1:24" x14ac:dyDescent="0.2">
      <c r="A18" s="6"/>
      <c r="B18" s="79"/>
      <c r="C18" s="79"/>
      <c r="D18" s="3"/>
      <c r="E18" s="20">
        <v>6</v>
      </c>
      <c r="F18" s="21" t="s">
        <v>8</v>
      </c>
      <c r="G18" s="1" t="s">
        <v>9</v>
      </c>
      <c r="H18" s="23" t="str">
        <f t="shared" si="0"/>
        <v>→</v>
      </c>
      <c r="I18" s="24" t="str">
        <f t="shared" si="3"/>
        <v/>
      </c>
      <c r="J18" s="96"/>
      <c r="K18" s="25" t="str">
        <f t="shared" si="2"/>
        <v/>
      </c>
      <c r="L18" s="26"/>
    </row>
    <row r="19" spans="1:24" x14ac:dyDescent="0.2">
      <c r="A19" s="6"/>
      <c r="B19" s="79"/>
      <c r="C19" s="79"/>
      <c r="D19" s="3"/>
      <c r="E19" s="20">
        <v>6</v>
      </c>
      <c r="F19" s="21" t="s">
        <v>8</v>
      </c>
      <c r="G19" s="1" t="s">
        <v>9</v>
      </c>
      <c r="H19" s="23" t="str">
        <f t="shared" si="0"/>
        <v>→</v>
      </c>
      <c r="I19" s="24" t="str">
        <f t="shared" si="3"/>
        <v/>
      </c>
      <c r="J19" s="96"/>
      <c r="K19" s="25" t="str">
        <f t="shared" si="2"/>
        <v/>
      </c>
      <c r="L19" s="26"/>
    </row>
    <row r="20" spans="1:24" x14ac:dyDescent="0.2">
      <c r="A20" s="6"/>
      <c r="B20" s="79"/>
      <c r="C20" s="79"/>
      <c r="D20" s="5"/>
      <c r="E20" s="28">
        <v>6</v>
      </c>
      <c r="F20" s="29" t="s">
        <v>8</v>
      </c>
      <c r="G20" s="1" t="s">
        <v>9</v>
      </c>
      <c r="H20" s="23" t="str">
        <f t="shared" si="0"/>
        <v>→</v>
      </c>
      <c r="I20" s="24" t="str">
        <f t="shared" si="3"/>
        <v/>
      </c>
      <c r="J20" s="97"/>
      <c r="K20" s="25" t="str">
        <f t="shared" si="2"/>
        <v/>
      </c>
      <c r="L20" s="26"/>
    </row>
    <row r="21" spans="1:24" ht="28" customHeight="1" x14ac:dyDescent="0.2">
      <c r="A21" s="6"/>
      <c r="B21" s="30" t="s">
        <v>12</v>
      </c>
      <c r="C21" s="30" t="s">
        <v>41</v>
      </c>
      <c r="D21" s="2"/>
      <c r="E21" s="30">
        <v>30</v>
      </c>
      <c r="F21" s="31" t="s">
        <v>41</v>
      </c>
      <c r="G21" s="1" t="s">
        <v>9</v>
      </c>
      <c r="H21" s="32" t="str">
        <f t="shared" si="0"/>
        <v>→</v>
      </c>
      <c r="I21" s="33" t="str">
        <f t="shared" si="3"/>
        <v/>
      </c>
      <c r="J21" s="34" t="str">
        <f>IF((COUNT(G21))=0,"Noch Keine Leistung erbracht", TRUNC(AVERAGE(G21),2))</f>
        <v>Noch Keine Leistung erbracht</v>
      </c>
      <c r="K21" s="25" t="str">
        <f>IF(G21="noch nicht erbracht","",IF(G21=0,"",IF(E21=$S$37,"0",((E21*($S$38-G21)))/($S$37-E21))))</f>
        <v/>
      </c>
      <c r="L21" s="26"/>
    </row>
    <row r="22" spans="1:24" x14ac:dyDescent="0.2">
      <c r="A22" s="6"/>
      <c r="B22" s="35"/>
      <c r="C22" s="35"/>
      <c r="D22" s="35"/>
      <c r="E22" s="36"/>
      <c r="F22" s="35"/>
      <c r="G22" s="37"/>
      <c r="H22" s="38"/>
      <c r="I22" s="39"/>
      <c r="J22" s="40"/>
      <c r="K22" s="25"/>
      <c r="L22" s="26"/>
    </row>
    <row r="23" spans="1:24" x14ac:dyDescent="0.2">
      <c r="A23" s="6"/>
      <c r="B23" s="35"/>
      <c r="C23" s="35"/>
      <c r="D23" s="35"/>
      <c r="E23" s="36"/>
      <c r="F23" s="35"/>
      <c r="G23" s="37"/>
      <c r="H23" s="38"/>
      <c r="I23" s="39"/>
      <c r="J23" s="41"/>
      <c r="K23" s="42" t="s">
        <v>26</v>
      </c>
      <c r="L23" s="26"/>
    </row>
    <row r="24" spans="1:24" x14ac:dyDescent="0.2">
      <c r="A24" s="6"/>
      <c r="B24" s="35"/>
      <c r="C24" s="35"/>
      <c r="D24" s="35"/>
      <c r="E24" s="36"/>
      <c r="F24" s="35"/>
      <c r="G24" s="37"/>
      <c r="H24" s="38"/>
      <c r="I24" s="39"/>
      <c r="J24" s="41"/>
      <c r="K24" s="42" t="s">
        <v>27</v>
      </c>
      <c r="L24" s="26"/>
    </row>
    <row r="25" spans="1:24" x14ac:dyDescent="0.2">
      <c r="A25" s="6"/>
      <c r="B25" s="35"/>
      <c r="C25" s="35"/>
      <c r="D25" s="35"/>
      <c r="E25" s="36"/>
      <c r="F25" s="35"/>
      <c r="G25" s="37"/>
      <c r="H25" s="38"/>
      <c r="I25" s="39"/>
      <c r="J25" s="41"/>
      <c r="K25" s="42" t="s">
        <v>28</v>
      </c>
      <c r="L25" s="26"/>
    </row>
    <row r="26" spans="1:24" ht="15" customHeight="1" x14ac:dyDescent="0.2">
      <c r="A26" s="6"/>
      <c r="B26" s="35"/>
      <c r="C26" s="35"/>
      <c r="D26" s="35"/>
      <c r="E26" s="36"/>
      <c r="F26" s="35"/>
      <c r="G26" s="37"/>
      <c r="H26" s="38"/>
      <c r="I26" s="39"/>
      <c r="J26" s="41"/>
      <c r="K26" s="25"/>
      <c r="L26" s="26"/>
      <c r="N26" s="85" t="s">
        <v>14</v>
      </c>
      <c r="O26" s="85"/>
      <c r="P26" s="85"/>
      <c r="Q26" s="85"/>
      <c r="R26" s="85"/>
      <c r="S26" s="85"/>
      <c r="T26" s="85"/>
      <c r="U26" s="85"/>
      <c r="V26" s="85"/>
      <c r="W26" s="85"/>
    </row>
    <row r="27" spans="1:24" ht="25" customHeight="1" x14ac:dyDescent="0.2">
      <c r="A27" s="6"/>
      <c r="B27" s="35"/>
      <c r="C27" s="35"/>
      <c r="D27" s="35"/>
      <c r="E27" s="36"/>
      <c r="F27" s="35"/>
      <c r="G27" s="37"/>
      <c r="H27" s="38"/>
      <c r="I27" s="39"/>
      <c r="J27" s="41"/>
      <c r="K27" s="25"/>
      <c r="L27" s="26"/>
      <c r="M27" s="43" t="s">
        <v>6</v>
      </c>
      <c r="N27" s="22">
        <v>1</v>
      </c>
      <c r="O27" s="44">
        <v>1.3</v>
      </c>
      <c r="P27" s="22">
        <v>1.7</v>
      </c>
      <c r="Q27" s="22">
        <v>2</v>
      </c>
      <c r="R27" s="22">
        <v>2.2999999999999998</v>
      </c>
      <c r="S27" s="22">
        <v>2.7</v>
      </c>
      <c r="T27" s="22">
        <v>3</v>
      </c>
      <c r="U27" s="22">
        <v>3.3</v>
      </c>
      <c r="V27" s="22">
        <v>3.7</v>
      </c>
      <c r="W27" s="22">
        <v>4</v>
      </c>
      <c r="X27" s="45" t="s">
        <v>9</v>
      </c>
    </row>
    <row r="28" spans="1:24" x14ac:dyDescent="0.2">
      <c r="A28" s="6"/>
      <c r="B28" s="35"/>
      <c r="C28" s="35"/>
      <c r="D28" s="35"/>
      <c r="E28" s="36"/>
      <c r="F28" s="35"/>
      <c r="G28" s="37"/>
      <c r="H28" s="38"/>
      <c r="I28" s="39"/>
      <c r="J28" s="41"/>
      <c r="K28" s="25"/>
      <c r="L28" s="26"/>
      <c r="M28" s="46" t="s">
        <v>15</v>
      </c>
      <c r="N28" s="56">
        <f t="shared" ref="N28:W28" si="4">COUNTIF($G$6:$G$21,N27)</f>
        <v>0</v>
      </c>
      <c r="O28" s="56">
        <f t="shared" si="4"/>
        <v>0</v>
      </c>
      <c r="P28" s="56">
        <f t="shared" si="4"/>
        <v>0</v>
      </c>
      <c r="Q28" s="56">
        <f t="shared" si="4"/>
        <v>0</v>
      </c>
      <c r="R28" s="56">
        <f t="shared" si="4"/>
        <v>0</v>
      </c>
      <c r="S28" s="56">
        <f t="shared" si="4"/>
        <v>0</v>
      </c>
      <c r="T28" s="56">
        <f t="shared" si="4"/>
        <v>0</v>
      </c>
      <c r="U28" s="56">
        <f t="shared" si="4"/>
        <v>0</v>
      </c>
      <c r="V28" s="56">
        <f t="shared" si="4"/>
        <v>0</v>
      </c>
      <c r="W28" s="56">
        <f t="shared" si="4"/>
        <v>0</v>
      </c>
      <c r="X28" s="56">
        <f>COUNTIF($G$6:$G$20,X27)*6+COUNTIF(G21,X27)*30</f>
        <v>120</v>
      </c>
    </row>
    <row r="29" spans="1:24" x14ac:dyDescent="0.2">
      <c r="A29" s="6"/>
      <c r="B29" s="35"/>
      <c r="C29" s="35"/>
      <c r="D29" s="35"/>
      <c r="E29" s="36"/>
      <c r="F29" s="35"/>
      <c r="G29" s="37"/>
      <c r="H29" s="38"/>
      <c r="I29" s="39"/>
      <c r="J29" s="41"/>
      <c r="K29" s="25"/>
      <c r="L29" s="90" t="s">
        <v>16</v>
      </c>
      <c r="M29" s="90"/>
      <c r="N29" s="47" t="str">
        <f t="shared" ref="N29:W29" si="5">IF($S$38="Noch keine Leistungen erbracht","",(5*($S$38-N27))/($S$37))</f>
        <v/>
      </c>
      <c r="O29" s="47" t="str">
        <f t="shared" si="5"/>
        <v/>
      </c>
      <c r="P29" s="47" t="str">
        <f t="shared" si="5"/>
        <v/>
      </c>
      <c r="Q29" s="47" t="str">
        <f t="shared" si="5"/>
        <v/>
      </c>
      <c r="R29" s="47" t="str">
        <f t="shared" si="5"/>
        <v/>
      </c>
      <c r="S29" s="47" t="str">
        <f t="shared" si="5"/>
        <v/>
      </c>
      <c r="T29" s="47" t="str">
        <f t="shared" si="5"/>
        <v/>
      </c>
      <c r="U29" s="47" t="str">
        <f t="shared" si="5"/>
        <v/>
      </c>
      <c r="V29" s="47" t="str">
        <f t="shared" si="5"/>
        <v/>
      </c>
      <c r="W29" s="47" t="str">
        <f t="shared" si="5"/>
        <v/>
      </c>
    </row>
    <row r="30" spans="1:24" x14ac:dyDescent="0.2">
      <c r="A30" s="6"/>
      <c r="B30" s="35"/>
      <c r="C30" s="35"/>
      <c r="D30" s="35"/>
      <c r="E30" s="36"/>
      <c r="F30" s="35"/>
      <c r="G30" s="37"/>
      <c r="H30" s="38"/>
      <c r="I30" s="39"/>
      <c r="J30" s="41"/>
      <c r="K30" s="25"/>
      <c r="L30" s="26"/>
      <c r="N30" s="86" t="s">
        <v>42</v>
      </c>
      <c r="O30" s="86"/>
      <c r="P30" s="86"/>
      <c r="Q30" s="86"/>
      <c r="R30" s="86"/>
      <c r="S30" s="86"/>
      <c r="T30" s="86"/>
      <c r="U30" s="86"/>
      <c r="V30" s="86"/>
      <c r="W30" s="86"/>
    </row>
    <row r="31" spans="1:24" x14ac:dyDescent="0.2">
      <c r="A31" s="6"/>
      <c r="B31" s="35"/>
      <c r="C31" s="35"/>
      <c r="D31" s="35"/>
      <c r="E31" s="36"/>
      <c r="F31" s="35"/>
      <c r="G31" s="37"/>
      <c r="H31" s="38"/>
      <c r="I31" s="39"/>
      <c r="J31" s="41"/>
      <c r="K31" s="25"/>
      <c r="L31" s="26"/>
      <c r="S31" s="87" t="s">
        <v>17</v>
      </c>
      <c r="T31" s="87"/>
      <c r="U31" s="87"/>
      <c r="V31" s="87"/>
    </row>
    <row r="32" spans="1:24" x14ac:dyDescent="0.2">
      <c r="A32" s="6"/>
      <c r="B32" s="35"/>
      <c r="C32" s="35"/>
      <c r="D32" s="35"/>
      <c r="E32" s="36"/>
      <c r="F32" s="35"/>
      <c r="G32" s="37"/>
      <c r="H32" s="38"/>
      <c r="I32" s="39"/>
      <c r="J32" s="41"/>
      <c r="K32" s="25"/>
      <c r="L32" s="26"/>
      <c r="Q32" s="48" t="s">
        <v>19</v>
      </c>
      <c r="S32" s="87"/>
      <c r="T32" s="87"/>
      <c r="U32" s="87"/>
      <c r="V32" s="87"/>
    </row>
    <row r="33" spans="1:24" x14ac:dyDescent="0.2">
      <c r="A33" s="6"/>
      <c r="B33" s="35"/>
      <c r="C33" s="35"/>
      <c r="D33" s="35"/>
      <c r="E33" s="36"/>
      <c r="F33" s="35"/>
      <c r="G33" s="37"/>
      <c r="H33" s="38"/>
      <c r="I33" s="39"/>
      <c r="J33" s="41"/>
      <c r="K33" s="25"/>
      <c r="L33" s="26"/>
      <c r="M33" s="88" t="s">
        <v>45</v>
      </c>
      <c r="N33" s="88"/>
      <c r="O33" s="88"/>
      <c r="P33" s="6"/>
      <c r="Q33" s="49" t="str">
        <f>IF((COUNT(G6:G20)*6+COUNT(G21)*30)&gt;=120, "☑","☐")</f>
        <v>☐</v>
      </c>
      <c r="S33" s="50">
        <v>120</v>
      </c>
      <c r="T33" s="6" t="s">
        <v>20</v>
      </c>
    </row>
    <row r="34" spans="1:24" x14ac:dyDescent="0.2">
      <c r="A34" s="6"/>
      <c r="B34" s="35"/>
      <c r="C34" s="35"/>
      <c r="D34" s="35"/>
      <c r="E34" s="36"/>
      <c r="F34" s="35"/>
      <c r="G34" s="37"/>
      <c r="H34" s="38"/>
      <c r="I34" s="39"/>
      <c r="J34" s="41"/>
      <c r="K34" s="25"/>
      <c r="L34" s="26"/>
      <c r="M34" s="27"/>
      <c r="N34" s="51"/>
    </row>
    <row r="35" spans="1:24" x14ac:dyDescent="0.2">
      <c r="A35" s="6"/>
      <c r="B35" s="35"/>
      <c r="C35" s="35"/>
      <c r="D35" s="35"/>
      <c r="E35" s="36"/>
      <c r="F35" s="35"/>
      <c r="G35" s="37"/>
      <c r="H35" s="38"/>
      <c r="I35" s="39"/>
      <c r="J35" s="41"/>
      <c r="K35" s="25"/>
      <c r="L35" s="26"/>
    </row>
    <row r="36" spans="1:24" x14ac:dyDescent="0.2">
      <c r="A36" s="6"/>
      <c r="B36" s="35"/>
      <c r="C36" s="35"/>
      <c r="D36" s="35"/>
      <c r="E36" s="36"/>
      <c r="F36" s="35"/>
      <c r="G36" s="37"/>
      <c r="H36" s="38"/>
      <c r="I36" s="39"/>
      <c r="J36" s="41"/>
      <c r="K36" s="25"/>
      <c r="L36" s="26"/>
      <c r="M36" s="89" t="s">
        <v>21</v>
      </c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</row>
    <row r="37" spans="1:24" x14ac:dyDescent="0.2">
      <c r="A37" s="6"/>
      <c r="B37" s="36"/>
      <c r="C37" s="36"/>
      <c r="D37" s="52"/>
      <c r="E37" s="36"/>
      <c r="F37" s="35"/>
      <c r="G37" s="37"/>
      <c r="H37" s="53"/>
      <c r="I37" s="54"/>
      <c r="J37" s="55"/>
      <c r="K37" s="25"/>
      <c r="L37" s="26"/>
      <c r="M37" s="92" t="s">
        <v>22</v>
      </c>
      <c r="N37" s="93"/>
      <c r="O37" s="93"/>
      <c r="P37" s="93"/>
      <c r="Q37" s="93"/>
      <c r="R37" s="94"/>
      <c r="S37" s="80">
        <f>SUMIFS(E6:E21,G6:G21,"&gt;0")</f>
        <v>0</v>
      </c>
      <c r="T37" s="81"/>
      <c r="U37" s="81"/>
      <c r="V37" s="81"/>
      <c r="W37" s="81"/>
      <c r="X37" s="82"/>
    </row>
    <row r="38" spans="1:24" x14ac:dyDescent="0.2">
      <c r="A38" s="6"/>
      <c r="B38" s="36"/>
      <c r="C38" s="36"/>
      <c r="D38" s="35"/>
      <c r="E38" s="36"/>
      <c r="F38" s="35"/>
      <c r="G38" s="37"/>
      <c r="H38" s="53"/>
      <c r="I38" s="54"/>
      <c r="J38" s="55"/>
      <c r="K38" s="25"/>
      <c r="L38" s="6"/>
      <c r="M38" s="83" t="s">
        <v>43</v>
      </c>
      <c r="N38" s="83"/>
      <c r="O38" s="83"/>
      <c r="P38" s="83"/>
      <c r="Q38" s="83"/>
      <c r="R38" s="83"/>
      <c r="S38" s="84" t="str">
        <f>IF(SUMPRODUCT(E6:E21,G6:G21)=0,"Noch keine Leistungen erbracht",TRUNC(((IF(SUMPRODUCT(E6:E8,G6:G8)=0,"0",COUNTIF(G6:G8,"&gt; 0")*6*J6)+IF(SUMPRODUCT(E9:E15,G9:G15)=0,"0",COUNTIF(G9:G15,"&gt;0")*6*J9)+IF(SUMPRODUCT(E16:E20,G16:G20)=0,"0",COUNTIF(G16:G20,"&gt;0")*6*J16)+IF(G21="noch nicht erbracht","0",30*J21))/S37),2))</f>
        <v>Noch keine Leistungen erbracht</v>
      </c>
      <c r="T38" s="84"/>
      <c r="U38" s="84"/>
      <c r="V38" s="84"/>
      <c r="W38" s="84"/>
      <c r="X38" s="84"/>
    </row>
    <row r="39" spans="1:24" x14ac:dyDescent="0.2">
      <c r="A39" s="6"/>
      <c r="B39" s="6"/>
      <c r="C39" s="14"/>
      <c r="D39" s="36"/>
      <c r="F39" s="6"/>
      <c r="G39" s="6"/>
      <c r="H39" s="6"/>
      <c r="I39" s="57"/>
      <c r="J39" s="6"/>
      <c r="K39" s="6"/>
      <c r="L39" s="6"/>
    </row>
    <row r="40" spans="1:24" x14ac:dyDescent="0.2">
      <c r="A40" s="6"/>
      <c r="B40" s="6"/>
      <c r="C40" s="14"/>
      <c r="D40" s="36"/>
      <c r="E40" s="6"/>
      <c r="F40" s="6"/>
      <c r="G40" s="58"/>
      <c r="H40" s="6"/>
      <c r="I40" s="59"/>
      <c r="J40" s="6"/>
      <c r="K40" s="6"/>
      <c r="L40" s="6"/>
      <c r="M40" s="60" t="s">
        <v>23</v>
      </c>
      <c r="N40" s="60"/>
      <c r="O40" s="60"/>
      <c r="P40" s="60"/>
      <c r="Q40" s="60"/>
      <c r="R40" s="60"/>
      <c r="S40" s="60"/>
      <c r="T40" s="61" t="s">
        <v>39</v>
      </c>
      <c r="U40" s="62"/>
      <c r="V40" s="62"/>
      <c r="W40" s="62"/>
      <c r="X40" s="62"/>
    </row>
    <row r="41" spans="1:24" x14ac:dyDescent="0.2">
      <c r="A41" s="6"/>
      <c r="B41" s="6"/>
      <c r="C41" s="14"/>
      <c r="D41" s="49"/>
      <c r="F41" s="6"/>
      <c r="G41" s="6"/>
      <c r="H41" s="6"/>
      <c r="I41" s="6"/>
      <c r="J41" s="6"/>
      <c r="K41" s="6"/>
      <c r="L41" s="6"/>
    </row>
    <row r="42" spans="1:24" x14ac:dyDescent="0.2">
      <c r="A42" s="6"/>
      <c r="B42" s="6"/>
      <c r="C42" s="14"/>
      <c r="D42" s="63"/>
      <c r="E42" s="49"/>
      <c r="F42" s="6"/>
      <c r="G42" s="6"/>
      <c r="H42" s="6"/>
      <c r="I42" s="6"/>
      <c r="J42" s="6"/>
      <c r="K42" s="6"/>
      <c r="L42" s="6"/>
    </row>
    <row r="43" spans="1:24" x14ac:dyDescent="0.2">
      <c r="A43" s="6"/>
      <c r="B43" s="6"/>
      <c r="C43" s="64"/>
      <c r="G43" s="6"/>
      <c r="H43" s="6"/>
      <c r="I43" s="6"/>
      <c r="J43" s="6"/>
      <c r="K43" s="6"/>
      <c r="L43" s="6"/>
    </row>
    <row r="44" spans="1:24" hidden="1" x14ac:dyDescent="0.2">
      <c r="A44" s="6"/>
      <c r="B44" s="6"/>
      <c r="C44" s="65"/>
      <c r="D44" s="66"/>
      <c r="E44" s="6"/>
    </row>
    <row r="45" spans="1:24" hidden="1" x14ac:dyDescent="0.2">
      <c r="A45" s="6"/>
      <c r="B45" s="6"/>
      <c r="C45" s="14"/>
      <c r="D45" s="67" t="s">
        <v>24</v>
      </c>
      <c r="E45" s="67" t="s">
        <v>25</v>
      </c>
    </row>
    <row r="46" spans="1:24" hidden="1" x14ac:dyDescent="0.2">
      <c r="A46" s="6"/>
      <c r="B46" s="6"/>
      <c r="C46" s="14"/>
      <c r="D46" s="68">
        <f>IF(G21="noch nicht erbracht",0,G21+F61)</f>
        <v>0</v>
      </c>
      <c r="E46" s="69">
        <f>E21</f>
        <v>30</v>
      </c>
    </row>
    <row r="47" spans="1:24" hidden="1" x14ac:dyDescent="0.2">
      <c r="A47" s="6"/>
      <c r="B47" s="6"/>
      <c r="C47" s="14"/>
      <c r="D47" s="68">
        <f>IF(G22="noch nicht erbracht",0,G22+F62)</f>
        <v>2.0000000000000001E-9</v>
      </c>
      <c r="E47" s="69">
        <f t="shared" ref="E47:E51" si="6">E22</f>
        <v>0</v>
      </c>
    </row>
    <row r="48" spans="1:24" hidden="1" x14ac:dyDescent="0.2">
      <c r="A48" s="6"/>
      <c r="B48" s="6"/>
      <c r="C48" s="14"/>
      <c r="D48" s="68">
        <f t="shared" ref="D48:D51" si="7">IF(G23="noch nicht erbracht",0,G23+F63)</f>
        <v>3E-9</v>
      </c>
      <c r="E48" s="69">
        <f t="shared" si="6"/>
        <v>0</v>
      </c>
    </row>
    <row r="49" spans="1:11" hidden="1" x14ac:dyDescent="0.2">
      <c r="A49" s="6"/>
      <c r="B49" s="6"/>
      <c r="C49" s="14"/>
      <c r="D49" s="68">
        <f t="shared" si="7"/>
        <v>4.0000000000000002E-9</v>
      </c>
      <c r="E49" s="69">
        <f t="shared" si="6"/>
        <v>0</v>
      </c>
    </row>
    <row r="50" spans="1:11" hidden="1" x14ac:dyDescent="0.2">
      <c r="A50" s="6"/>
      <c r="B50" s="6"/>
      <c r="C50" s="14"/>
      <c r="D50" s="68">
        <f t="shared" si="7"/>
        <v>5.0000000000000001E-9</v>
      </c>
      <c r="E50" s="69">
        <f t="shared" si="6"/>
        <v>0</v>
      </c>
    </row>
    <row r="51" spans="1:11" hidden="1" x14ac:dyDescent="0.2">
      <c r="A51" s="6"/>
      <c r="B51" s="6"/>
      <c r="C51" s="14"/>
      <c r="D51" s="68">
        <f t="shared" si="7"/>
        <v>6E-9</v>
      </c>
      <c r="E51" s="69">
        <f t="shared" si="6"/>
        <v>0</v>
      </c>
    </row>
    <row r="52" spans="1:11" hidden="1" x14ac:dyDescent="0.2">
      <c r="A52" s="6"/>
      <c r="B52" s="6"/>
      <c r="C52" s="14"/>
      <c r="D52" s="68">
        <f>IF(G27="noch nicht erbracht",0,G27+F67)</f>
        <v>6.9999999999999998E-9</v>
      </c>
      <c r="E52" s="69">
        <f>E27</f>
        <v>0</v>
      </c>
    </row>
    <row r="53" spans="1:11" hidden="1" x14ac:dyDescent="0.2">
      <c r="A53" s="6"/>
      <c r="B53" s="6"/>
      <c r="C53" s="14"/>
      <c r="D53" s="68"/>
      <c r="E53" s="69"/>
    </row>
    <row r="54" spans="1:11" hidden="1" x14ac:dyDescent="0.2">
      <c r="A54" s="6"/>
      <c r="B54" s="6"/>
      <c r="C54" s="14"/>
      <c r="D54" s="68"/>
      <c r="E54" s="69"/>
    </row>
    <row r="55" spans="1:11" hidden="1" x14ac:dyDescent="0.2">
      <c r="A55" s="6"/>
      <c r="B55" s="6"/>
      <c r="C55" s="14"/>
      <c r="D55" s="68">
        <f>IF(G30="noch nicht erbracht",0,G30+F70)</f>
        <v>1.0000000000000001E-9</v>
      </c>
      <c r="E55" s="69">
        <f>E30</f>
        <v>0</v>
      </c>
    </row>
    <row r="56" spans="1:11" hidden="1" x14ac:dyDescent="0.2">
      <c r="A56" s="6"/>
      <c r="B56" s="6"/>
      <c r="C56" s="14"/>
      <c r="D56" s="68">
        <f>IF(G31="noch nicht erbracht",0,G31+F71)</f>
        <v>2.0000000000000001E-9</v>
      </c>
      <c r="E56" s="69">
        <f>E31</f>
        <v>0</v>
      </c>
    </row>
    <row r="57" spans="1:11" hidden="1" x14ac:dyDescent="0.2">
      <c r="A57" s="6"/>
      <c r="B57" s="6"/>
      <c r="C57" s="14"/>
      <c r="D57" s="68">
        <f>IF(G32="noch nicht erbracht",0,G32+F72)</f>
        <v>3E-9</v>
      </c>
      <c r="E57" s="69">
        <f>E32</f>
        <v>0</v>
      </c>
    </row>
    <row r="58" spans="1:11" hidden="1" x14ac:dyDescent="0.2">
      <c r="C58" s="64"/>
    </row>
    <row r="59" spans="1:11" hidden="1" x14ac:dyDescent="0.2">
      <c r="C59" s="70" t="s">
        <v>29</v>
      </c>
      <c r="D59" s="71">
        <f>SUMIF(G21:G27,"&gt;0",E21:E27)</f>
        <v>0</v>
      </c>
      <c r="E59" s="72"/>
      <c r="F59" s="91" t="s">
        <v>30</v>
      </c>
      <c r="G59" s="72"/>
      <c r="H59" s="72"/>
      <c r="I59" s="72"/>
      <c r="J59" s="72"/>
      <c r="K59" s="72"/>
    </row>
    <row r="60" spans="1:11" hidden="1" x14ac:dyDescent="0.2">
      <c r="C60" s="70" t="s">
        <v>31</v>
      </c>
      <c r="D60" s="71">
        <f>IF(SUM(E21:E27)&gt;35,SUM(E21:E27)-35,0)</f>
        <v>0</v>
      </c>
      <c r="E60" s="73" t="s">
        <v>32</v>
      </c>
      <c r="F60" s="91"/>
      <c r="G60" s="74" t="s">
        <v>33</v>
      </c>
      <c r="H60" s="72" t="s">
        <v>34</v>
      </c>
      <c r="I60" s="72" t="s">
        <v>35</v>
      </c>
      <c r="J60" s="72" t="s">
        <v>36</v>
      </c>
      <c r="K60" s="72"/>
    </row>
    <row r="61" spans="1:11" hidden="1" x14ac:dyDescent="0.2">
      <c r="C61" s="70" t="s">
        <v>37</v>
      </c>
      <c r="D61" s="71">
        <f>SUM(J61:J67)</f>
        <v>0</v>
      </c>
      <c r="E61" s="71">
        <v>1</v>
      </c>
      <c r="F61" s="71">
        <v>1.0000000000000001E-9</v>
      </c>
      <c r="G61" s="75">
        <f t="shared" ref="G61:G67" si="8">SMALL($D$46:$D$52,E61)</f>
        <v>0</v>
      </c>
      <c r="H61" s="71">
        <f t="shared" ref="H61:H67" si="9">IF(G61=0,0,VLOOKUP(G61,$D$46:$E$52,2,FALSE))</f>
        <v>0</v>
      </c>
      <c r="I61" s="71">
        <f>H61</f>
        <v>0</v>
      </c>
      <c r="J61" s="76">
        <f t="shared" ref="J61:J67" si="10">IF((H61-(I61-35))*G61&lt;0,0,IF(I61&lt;=35,H61*G61,(H61-(I61-35))*G61))</f>
        <v>0</v>
      </c>
      <c r="K61" s="71"/>
    </row>
    <row r="62" spans="1:11" hidden="1" x14ac:dyDescent="0.2">
      <c r="C62" s="70" t="s">
        <v>7</v>
      </c>
      <c r="D62" s="71" t="str">
        <f>IF(SUMIF(G21:G27,"&gt;0",E21:E27)=0, "noch keine Leistung erbracht", D61/SUMIF(G21:G27,"&gt;0",E21:E27))</f>
        <v>noch keine Leistung erbracht</v>
      </c>
      <c r="E62" s="71">
        <v>2</v>
      </c>
      <c r="F62" s="71">
        <v>2.0000000000000001E-9</v>
      </c>
      <c r="G62" s="75">
        <f t="shared" si="8"/>
        <v>2.0000000000000001E-9</v>
      </c>
      <c r="H62" s="71">
        <f t="shared" si="9"/>
        <v>0</v>
      </c>
      <c r="I62" s="71">
        <f>H62+H61</f>
        <v>0</v>
      </c>
      <c r="J62" s="76">
        <f t="shared" si="10"/>
        <v>0</v>
      </c>
      <c r="K62" s="71"/>
    </row>
    <row r="63" spans="1:11" hidden="1" x14ac:dyDescent="0.2">
      <c r="C63" s="70"/>
      <c r="D63" s="71"/>
      <c r="E63" s="71">
        <v>3</v>
      </c>
      <c r="F63" s="71">
        <v>3E-9</v>
      </c>
      <c r="G63" s="75">
        <f t="shared" si="8"/>
        <v>3E-9</v>
      </c>
      <c r="H63" s="71">
        <f t="shared" si="9"/>
        <v>0</v>
      </c>
      <c r="I63" s="71">
        <f>H63+I62</f>
        <v>0</v>
      </c>
      <c r="J63" s="76">
        <f t="shared" si="10"/>
        <v>0</v>
      </c>
      <c r="K63" s="71"/>
    </row>
    <row r="64" spans="1:11" hidden="1" x14ac:dyDescent="0.2">
      <c r="C64" s="70"/>
      <c r="D64" s="71"/>
      <c r="E64" s="71">
        <v>4</v>
      </c>
      <c r="F64" s="71">
        <v>4.0000000000000002E-9</v>
      </c>
      <c r="G64" s="75">
        <f t="shared" si="8"/>
        <v>4.0000000000000002E-9</v>
      </c>
      <c r="H64" s="71">
        <f t="shared" si="9"/>
        <v>0</v>
      </c>
      <c r="I64" s="71">
        <f>H64+I63</f>
        <v>0</v>
      </c>
      <c r="J64" s="76">
        <f>IF((H64-(I64-35))*G64&lt;0,0,IF(I64&lt;=35,H64*G64,(H64-(I64-35))*G64))</f>
        <v>0</v>
      </c>
      <c r="K64" s="71"/>
    </row>
    <row r="65" spans="3:11" hidden="1" x14ac:dyDescent="0.2">
      <c r="C65" s="70"/>
      <c r="D65" s="71"/>
      <c r="E65" s="71">
        <v>5</v>
      </c>
      <c r="F65" s="71">
        <v>5.0000000000000001E-9</v>
      </c>
      <c r="G65" s="75">
        <f t="shared" si="8"/>
        <v>5.0000000000000001E-9</v>
      </c>
      <c r="H65" s="71">
        <f t="shared" si="9"/>
        <v>0</v>
      </c>
      <c r="I65" s="71">
        <f>H65+I64</f>
        <v>0</v>
      </c>
      <c r="J65" s="76">
        <f t="shared" si="10"/>
        <v>0</v>
      </c>
      <c r="K65" s="71"/>
    </row>
    <row r="66" spans="3:11" hidden="1" x14ac:dyDescent="0.2">
      <c r="C66" s="70"/>
      <c r="D66" s="71"/>
      <c r="E66" s="71">
        <v>6</v>
      </c>
      <c r="F66" s="71">
        <v>6E-9</v>
      </c>
      <c r="G66" s="75">
        <f t="shared" si="8"/>
        <v>6E-9</v>
      </c>
      <c r="H66" s="71">
        <f t="shared" si="9"/>
        <v>0</v>
      </c>
      <c r="I66" s="71">
        <f>H66+I65</f>
        <v>0</v>
      </c>
      <c r="J66" s="76">
        <f t="shared" si="10"/>
        <v>0</v>
      </c>
      <c r="K66" s="71"/>
    </row>
    <row r="67" spans="3:11" hidden="1" x14ac:dyDescent="0.2">
      <c r="C67" s="70"/>
      <c r="D67" s="71"/>
      <c r="E67" s="71">
        <v>7</v>
      </c>
      <c r="F67" s="71">
        <v>6.9999999999999998E-9</v>
      </c>
      <c r="G67" s="75">
        <f t="shared" si="8"/>
        <v>6.9999999999999998E-9</v>
      </c>
      <c r="H67" s="71">
        <f t="shared" si="9"/>
        <v>0</v>
      </c>
      <c r="I67" s="71">
        <f>H67+I66</f>
        <v>0</v>
      </c>
      <c r="J67" s="76">
        <f t="shared" si="10"/>
        <v>0</v>
      </c>
      <c r="K67" s="71"/>
    </row>
    <row r="68" spans="3:11" hidden="1" x14ac:dyDescent="0.2">
      <c r="C68" s="70" t="s">
        <v>38</v>
      </c>
      <c r="D68" s="71">
        <f>SUMIF(G30:G32,"&gt;0",E30:E32)</f>
        <v>0</v>
      </c>
      <c r="E68" s="71"/>
      <c r="F68" s="71"/>
      <c r="G68" s="75"/>
      <c r="H68" s="71"/>
      <c r="I68" s="71"/>
      <c r="J68" s="71"/>
      <c r="K68" s="71"/>
    </row>
    <row r="69" spans="3:11" hidden="1" x14ac:dyDescent="0.2">
      <c r="C69" s="70" t="s">
        <v>31</v>
      </c>
      <c r="D69" s="71">
        <f>(IF(SUM(E30:E32)&gt;15,SUM(E30:E32)-15,0))</f>
        <v>0</v>
      </c>
      <c r="E69" s="71"/>
      <c r="F69" s="71"/>
      <c r="G69" s="75"/>
      <c r="H69" s="71"/>
      <c r="I69" s="71"/>
      <c r="J69" s="71"/>
      <c r="K69" s="71"/>
    </row>
    <row r="70" spans="3:11" hidden="1" x14ac:dyDescent="0.2">
      <c r="C70" s="70"/>
      <c r="D70" s="71">
        <f>SUM(J70:J72)</f>
        <v>0</v>
      </c>
      <c r="E70" s="71">
        <v>1</v>
      </c>
      <c r="F70" s="71">
        <v>1.0000000000000001E-9</v>
      </c>
      <c r="G70" s="75">
        <f>SMALL($D$55:$D$57,E70)</f>
        <v>1.0000000000000001E-9</v>
      </c>
      <c r="H70" s="71">
        <f>IF(G70=0,0,VLOOKUP(G70,$D$55:$E$57,2,FALSE))</f>
        <v>0</v>
      </c>
      <c r="I70" s="71">
        <f>H70+I69</f>
        <v>0</v>
      </c>
      <c r="J70" s="71">
        <f>IF((H70-(I70-15))*G70&lt;0,0,IF(I70&lt;=15,H70*G70,(H70-(I70-15))*G70))</f>
        <v>0</v>
      </c>
      <c r="K70" s="71"/>
    </row>
    <row r="71" spans="3:11" hidden="1" x14ac:dyDescent="0.2">
      <c r="C71" s="70"/>
      <c r="D71" s="71" t="str">
        <f>IF(SUMIF(G30:G32,"&gt;0",E30:E32)=0,"noch keine Leistung erbracht",D70/SUMIF(G30:G32,"&gt;0",E30:E32))</f>
        <v>noch keine Leistung erbracht</v>
      </c>
      <c r="E71" s="71">
        <v>2</v>
      </c>
      <c r="F71" s="71">
        <v>2.0000000000000001E-9</v>
      </c>
      <c r="G71" s="75">
        <f>SMALL($D$55:$D$57,E71)</f>
        <v>2.0000000000000001E-9</v>
      </c>
      <c r="H71" s="71">
        <f>IF(G71=0,0,VLOOKUP(G71,$D$55:$E$57,2,FALSE))</f>
        <v>0</v>
      </c>
      <c r="I71" s="71">
        <f>H71+I70</f>
        <v>0</v>
      </c>
      <c r="J71" s="71">
        <f>IF((H71-(I71-15))*G71&lt;0,0,IF(I71&lt;=15,H71*G71,(H71-(I71-15))*G71))</f>
        <v>0</v>
      </c>
      <c r="K71" s="71"/>
    </row>
    <row r="72" spans="3:11" hidden="1" x14ac:dyDescent="0.2">
      <c r="C72" s="70"/>
      <c r="D72" s="71"/>
      <c r="E72" s="71">
        <v>3</v>
      </c>
      <c r="F72" s="71">
        <v>3E-9</v>
      </c>
      <c r="G72" s="75">
        <f>SMALL($D$55:$D$57,E72)</f>
        <v>3E-9</v>
      </c>
      <c r="H72" s="71">
        <f>IF(G72=0,0,VLOOKUP(G72,$D$55:$E$57,2,FALSE))</f>
        <v>0</v>
      </c>
      <c r="I72" s="71">
        <f>H72+I71</f>
        <v>0</v>
      </c>
      <c r="J72" s="71">
        <f>IF((H72-(I72-15))*G72&lt;0,0,IF(I72&lt;=15,H72*G72,(H72-(I72-15))*G72))</f>
        <v>0</v>
      </c>
      <c r="K72" s="71"/>
    </row>
    <row r="73" spans="3:11" hidden="1" x14ac:dyDescent="0.2">
      <c r="C73" s="64"/>
    </row>
    <row r="74" spans="3:11" hidden="1" x14ac:dyDescent="0.2"/>
    <row r="75" spans="3:11" hidden="1" x14ac:dyDescent="0.2"/>
  </sheetData>
  <sheetProtection algorithmName="SHA-512" hashValue="6AxMMSrgAiZHKfjIN6dkugDE1OQQEqahQEhXttENMIsHYRU+CZ92BjEumqSvx0F1QUtN4vMxZFaphCYQlvEvLw==" saltValue="vk0thzUH6SeVDnGKMF3UzQ==" spinCount="100000" sheet="1" objects="1" scenarios="1" selectLockedCells="1"/>
  <mergeCells count="22">
    <mergeCell ref="C16:C20"/>
    <mergeCell ref="B16:B20"/>
    <mergeCell ref="F59:F60"/>
    <mergeCell ref="M37:R37"/>
    <mergeCell ref="J6:J8"/>
    <mergeCell ref="J9:J15"/>
    <mergeCell ref="J16:J20"/>
    <mergeCell ref="S37:X37"/>
    <mergeCell ref="M38:R38"/>
    <mergeCell ref="S38:X38"/>
    <mergeCell ref="N26:W26"/>
    <mergeCell ref="N30:W30"/>
    <mergeCell ref="S31:V32"/>
    <mergeCell ref="M33:O33"/>
    <mergeCell ref="M36:X36"/>
    <mergeCell ref="L29:M29"/>
    <mergeCell ref="B1:G3"/>
    <mergeCell ref="G5:I5"/>
    <mergeCell ref="C6:C8"/>
    <mergeCell ref="C9:C15"/>
    <mergeCell ref="B9:B15"/>
    <mergeCell ref="B6:B8"/>
  </mergeCells>
  <conditionalFormatting sqref="S38">
    <cfRule type="colorScale" priority="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8">
    <cfRule type="colorScale" priority="62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63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64">
      <colorScale>
        <cfvo type="min"/>
        <cfvo type="max"/>
        <color rgb="FF00B050"/>
        <color rgb="FFFF0000"/>
      </colorScale>
    </cfRule>
    <cfRule type="colorScale" priority="65">
      <colorScale>
        <cfvo type="min"/>
        <cfvo type="max"/>
        <color rgb="FF63BE7B"/>
        <color rgb="FFFFEF9C"/>
      </colorScale>
    </cfRule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:W27">
    <cfRule type="colorScale" priority="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27:W27">
    <cfRule type="colorScale" priority="56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57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58">
      <colorScale>
        <cfvo type="min"/>
        <cfvo type="max"/>
        <color rgb="FF00B050"/>
        <color rgb="FFFF0000"/>
      </colorScale>
    </cfRule>
    <cfRule type="colorScale" priority="59">
      <colorScale>
        <cfvo type="min"/>
        <cfvo type="max"/>
        <color rgb="FF63BE7B"/>
        <color rgb="FFFFEF9C"/>
      </colorScale>
    </cfRule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0:L37 L26:L28 K6:L22 K26:K38 H6:I22 H26:I38">
    <cfRule type="expression" dxfId="13" priority="53">
      <formula>$K6=""</formula>
    </cfRule>
    <cfRule type="expression" dxfId="12" priority="54">
      <formula>$K6&lt;0</formula>
    </cfRule>
    <cfRule type="expression" dxfId="11" priority="55">
      <formula>$K6&gt;0</formula>
    </cfRule>
  </conditionalFormatting>
  <conditionalFormatting sqref="J38 J6 J23 J32 J26 J9">
    <cfRule type="colorScale" priority="68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69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70">
      <colorScale>
        <cfvo type="min"/>
        <cfvo type="max"/>
        <color rgb="FF00B050"/>
        <color rgb="FFFF0000"/>
      </colorScale>
    </cfRule>
    <cfRule type="colorScale" priority="71">
      <colorScale>
        <cfvo type="min"/>
        <cfvo type="max"/>
        <color rgb="FF63BE7B"/>
        <color rgb="FFFFEF9C"/>
      </colorScale>
    </cfRule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8 J6 J26 J32 J9">
    <cfRule type="colorScale" priority="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37">
    <cfRule type="colorScale" priority="47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48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49">
      <colorScale>
        <cfvo type="min"/>
        <cfvo type="max"/>
        <color rgb="FF00B050"/>
        <color rgb="FFFF0000"/>
      </colorScale>
    </cfRule>
    <cfRule type="colorScale" priority="50">
      <colorScale>
        <cfvo type="min"/>
        <cfvo type="max"/>
        <color rgb="FF63BE7B"/>
        <color rgb="FFFFEF9C"/>
      </colorScale>
    </cfRule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7">
    <cfRule type="colorScale" priority="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31">
    <cfRule type="colorScale" priority="23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24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25">
      <colorScale>
        <cfvo type="min"/>
        <cfvo type="max"/>
        <color rgb="FF00B050"/>
        <color rgb="FFFF0000"/>
      </colorScale>
    </cfRule>
    <cfRule type="colorScale" priority="26">
      <colorScale>
        <cfvo type="min"/>
        <cfvo type="max"/>
        <color rgb="FF63BE7B"/>
        <color rgb="FFFFEF9C"/>
      </colorScale>
    </cfRule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">
    <cfRule type="colorScale" priority="28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29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30">
      <colorScale>
        <cfvo type="min"/>
        <cfvo type="max"/>
        <color rgb="FF00B050"/>
        <color rgb="FFFF0000"/>
      </colorScale>
    </cfRule>
    <cfRule type="colorScale" priority="31">
      <colorScale>
        <cfvo type="min"/>
        <cfvo type="max"/>
        <color rgb="FF63BE7B"/>
        <color rgb="FFFFEF9C"/>
      </colorScale>
    </cfRule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">
    <cfRule type="cellIs" dxfId="10" priority="33" operator="equal">
      <formula>$X$27</formula>
    </cfRule>
    <cfRule type="cellIs" dxfId="9" priority="34" operator="equal">
      <formula>$U$12</formula>
    </cfRule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30">
    <cfRule type="colorScale" priority="7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8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9">
      <colorScale>
        <cfvo type="min"/>
        <cfvo type="max"/>
        <color rgb="FF00B050"/>
        <color rgb="FFFF0000"/>
      </colorScale>
    </cfRule>
    <cfRule type="colorScale" priority="10">
      <colorScale>
        <cfvo type="min"/>
        <cfvo type="max"/>
        <color rgb="FF63BE7B"/>
        <color rgb="FFFFEF9C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">
    <cfRule type="colorScale" priority="12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3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4">
      <colorScale>
        <cfvo type="min"/>
        <cfvo type="max"/>
        <color rgb="FF00B050"/>
        <color rgb="FFFF0000"/>
      </colorScale>
    </cfRule>
    <cfRule type="colorScale" priority="15">
      <colorScale>
        <cfvo type="min"/>
        <cfvo type="max"/>
        <color rgb="FF63BE7B"/>
        <color rgb="FFFFEF9C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">
    <cfRule type="cellIs" dxfId="8" priority="17" operator="equal">
      <formula>$X$27</formula>
    </cfRule>
    <cfRule type="cellIs" dxfId="7" priority="18" operator="equal">
      <formula>$U$12</formula>
    </cfRule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6">
    <cfRule type="colorScale" priority="1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2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3">
      <colorScale>
        <cfvo type="min"/>
        <cfvo type="max"/>
        <color rgb="FF00B050"/>
        <color rgb="FFFF0000"/>
      </colorScale>
    </cfRule>
    <cfRule type="colorScale" priority="4">
      <colorScale>
        <cfvo type="min"/>
        <cfvo type="max"/>
        <color rgb="FF63BE7B"/>
        <color rgb="FFFFEF9C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6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32:G38">
    <cfRule type="colorScale" priority="161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62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63">
      <colorScale>
        <cfvo type="min"/>
        <cfvo type="max"/>
        <color rgb="FF00B050"/>
        <color rgb="FFFF0000"/>
      </colorScale>
    </cfRule>
    <cfRule type="colorScale" priority="164">
      <colorScale>
        <cfvo type="min"/>
        <cfvo type="max"/>
        <color rgb="FF63BE7B"/>
        <color rgb="FFFFEF9C"/>
      </colorScale>
    </cfRule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G38 G6:G29">
    <cfRule type="colorScale" priority="171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72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73">
      <colorScale>
        <cfvo type="min"/>
        <cfvo type="max"/>
        <color rgb="FF00B050"/>
        <color rgb="FFFF0000"/>
      </colorScale>
    </cfRule>
    <cfRule type="colorScale" priority="174">
      <colorScale>
        <cfvo type="min"/>
        <cfvo type="max"/>
        <color rgb="FF63BE7B"/>
        <color rgb="FFFFEF9C"/>
      </colorScale>
    </cfRule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G38">
    <cfRule type="cellIs" dxfId="6" priority="186" operator="equal">
      <formula>$X$27</formula>
    </cfRule>
    <cfRule type="cellIs" dxfId="5" priority="187" operator="equal">
      <formula>$U$12</formula>
    </cfRule>
    <cfRule type="colorScale" priority="1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32:G38 G6:G29">
    <cfRule type="cellIs" dxfId="4" priority="192" operator="equal">
      <formula>$X$27</formula>
    </cfRule>
    <cfRule type="cellIs" dxfId="3" priority="193" operator="equal">
      <formula>$U$12</formula>
    </cfRule>
    <cfRule type="colorScale" priority="19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3:L25 H23:I25">
    <cfRule type="expression" dxfId="2" priority="198">
      <formula>#REF!=""</formula>
    </cfRule>
    <cfRule type="expression" dxfId="1" priority="199">
      <formula>#REF!&lt;0</formula>
    </cfRule>
    <cfRule type="expression" dxfId="0" priority="200">
      <formula>#REF!&gt;0</formula>
    </cfRule>
  </conditionalFormatting>
  <dataValidations count="7">
    <dataValidation type="list" showInputMessage="1" showErrorMessage="1" errorTitle="Falsche Eingabe" error="Es sind nur ECTS im von &quot;5&quot; und &quot;6&quot; Punkten möglich_x000a_" promptTitle="Achtung" prompt="Hier ist nur eine Eingabe von &quot;5&quot; und &quot;6&quot; möglich_x000a_" sqref="E22:E27" xr:uid="{00000000-0002-0000-0000-000003000000}">
      <formula1>"5,6"</formula1>
    </dataValidation>
    <dataValidation type="list" allowBlank="1" showInputMessage="1" showErrorMessage="1" sqref="F22:F27" xr:uid="{00000000-0002-0000-0000-000004000000}">
      <formula1>"Klausur, Seminararbeit"</formula1>
    </dataValidation>
    <dataValidation type="list" allowBlank="1" showInputMessage="1" showErrorMessage="1" sqref="F30:F31" xr:uid="{00000000-0002-0000-0000-000005000000}">
      <formula1>"Klausur, Projektbericht, Praktikumsbericht"</formula1>
    </dataValidation>
    <dataValidation type="list" showInputMessage="1" showErrorMessage="1" errorTitle="Falsche Eingabe" error="Es sind nur ECTS von 5, 10 und 15 möglich_x000a_" promptTitle="Achtung" prompt="Hier ist nur eine Eingabe von 5, 10 und 15 möglich_x000a__x000a_" sqref="E30:E31" xr:uid="{00000000-0002-0000-0000-000006000000}">
      <formula1>"5,10,15"</formula1>
    </dataValidation>
    <dataValidation type="list" showInputMessage="1" showErrorMessage="1" errorTitle="Falsche Eingabe" error="Es sind nur ECTS im von &quot;5&quot; und &quot;6&quot; Punkten möglich_x000a_" promptTitle="Achtung" prompt="Hier ist nur eine Eingabe von &quot;5&quot; und &quot;6&quot; möglich_x000a_" sqref="E6:E21" xr:uid="{FC2DE070-4C43-DC42-B97B-E4BE6B88F243}">
      <formula1>"6,30"</formula1>
    </dataValidation>
    <dataValidation type="list" allowBlank="1" showInputMessage="1" showErrorMessage="1" sqref="F6:F21" xr:uid="{0DBEEBF2-1A2B-744D-9C70-CA4430A8764D}">
      <formula1>"Klausur, Masterarbeit"</formula1>
    </dataValidation>
    <dataValidation type="list" showInputMessage="1" showErrorMessage="1" errorTitle="Falsches Zahlenformat" error="Hier können nur Zahlen im Notenformat eingegeben werden!" sqref="G6:G21" xr:uid="{00000000-0002-0000-0000-000000000000}">
      <formula1>$N$27:$X$27</formula1>
    </dataValidation>
  </dataValidations>
  <hyperlinks>
    <hyperlink ref="T40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Universität Augsburg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Fachschaft WiWi</dc:creator>
  <cp:keywords/>
  <dc:description/>
  <cp:lastModifiedBy>Marius Busse</cp:lastModifiedBy>
  <dcterms:created xsi:type="dcterms:W3CDTF">2017-03-20T21:38:17Z</dcterms:created>
  <dcterms:modified xsi:type="dcterms:W3CDTF">2020-04-21T10:57:34Z</dcterms:modified>
  <cp:category/>
</cp:coreProperties>
</file>